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trccompanies-my.sharepoint.com/personal/fphillips_trcsolutions_com/Documents/Desktop/CHP Cycle 5/"/>
    </mc:Choice>
  </mc:AlternateContent>
  <xr:revisionPtr revIDLastSave="0" documentId="8_{F64A4F44-564A-4661-A3CD-1CA2123A2264}" xr6:coauthVersionLast="46" xr6:coauthVersionMax="46" xr10:uidLastSave="{00000000-0000-0000-0000-000000000000}"/>
  <bookViews>
    <workbookView xWindow="2895" yWindow="2895" windowWidth="15375" windowHeight="7875" tabRatio="837" xr2:uid="{00000000-000D-0000-FFFF-FFFF00000000}"/>
  </bookViews>
  <sheets>
    <sheet name="Program Instructions" sheetId="1" r:id="rId1"/>
    <sheet name="Eligible Measures &amp; Incentives" sheetId="2" r:id="rId2"/>
    <sheet name="Cover" sheetId="4" r:id="rId3"/>
    <sheet name="1. Application Form" sheetId="5" r:id="rId4"/>
    <sheet name="2. Host Facility" sheetId="6" r:id="rId5"/>
    <sheet name="3. Primary Cont'r Experience" sheetId="7" r:id="rId6"/>
    <sheet name="4. CHP System" sheetId="8" r:id="rId7"/>
    <sheet name="5. Project Implementation" sheetId="9" r:id="rId8"/>
    <sheet name="6. Project Operation" sheetId="10" r:id="rId9"/>
    <sheet name="Summary" sheetId="11" r:id="rId10"/>
    <sheet name="TRC Tool" sheetId="12" state="hidden" r:id="rId11"/>
    <sheet name="Pepco Values" sheetId="13" state="hidden" r:id="rId12"/>
    <sheet name="Delmarva Values" sheetId="14" state="hidden" r:id="rId13"/>
    <sheet name="Logos&amp;Administrator Instruction" sheetId="15" state="hidden" r:id="rId14"/>
    <sheet name="PepcoT&amp;C" sheetId="16" state="hidden" r:id="rId15"/>
    <sheet name="DelmarvaT&amp;C" sheetId="17" state="hidden" r:id="rId16"/>
    <sheet name="TRC Instructions" sheetId="18" state="hidden" r:id="rId17"/>
    <sheet name="TRC Instructions " sheetId="19" state="hidden" r:id="rId18"/>
    <sheet name="Pepco Measures" sheetId="20" state="hidden" r:id="rId19"/>
    <sheet name="Delmarva Measures" sheetId="21" state="hidden" r:id="rId20"/>
    <sheet name="RefApplication" sheetId="22" state="hidden" r:id="rId21"/>
    <sheet name="Change Log" sheetId="23" state="hidden" r:id="rId22"/>
  </sheets>
  <externalReferences>
    <externalReference r:id="rId23"/>
  </externalReferences>
  <definedNames>
    <definedName name="ActualHours" hidden="1">'[1]Customer Information'!$F$11</definedName>
    <definedName name="BusinessTypeLookup">RefApplication!$J$2:$K$10</definedName>
    <definedName name="Cap_CHP">RefApplication!$J$39</definedName>
    <definedName name="CapacityCap">RefApplication!$J$26</definedName>
    <definedName name="CapacityCost_Flag">'1. Application Form'!$I$60</definedName>
    <definedName name="CapacityIncentive_Flag">'1. Application Form'!$H$60</definedName>
    <definedName name="CapacityIncentive_GE250">RefApplication!$J$31</definedName>
    <definedName name="CapacityIncentive_Initial">RefApplication!$J$29</definedName>
    <definedName name="CapacityIncentive_LT250">RefApplication!$J$30</definedName>
    <definedName name="Choice_Agriculture">RefApplication!$B$26:$B$31</definedName>
    <definedName name="Choice_Education">RefApplication!$B$63:$B$64</definedName>
    <definedName name="Choice_Government">RefApplication!$B$56:$B$58</definedName>
    <definedName name="Choice_HealthCare">RefApplication!$B$59:$B$62</definedName>
    <definedName name="Choice_HeathCare">RefApplication!$B$59:$B$62</definedName>
    <definedName name="Choice_Individual">RefApplication!$A$74:$A$118</definedName>
    <definedName name="Choice_Industrial">RefApplication!$B$32:$B$37</definedName>
    <definedName name="Choice_LargeCommercial">RefApplication!$B$38:$B$47</definedName>
    <definedName name="Choice_NonProfit">RefApplication!$B$65:$B$65</definedName>
    <definedName name="Choice_SmallCommercial">RefApplication!$B$48:$B$55</definedName>
    <definedName name="Choose_BuildingType">RefApplication!$D$2:$D$18</definedName>
    <definedName name="Choose_BusinessTypeGeneral">RefApplication!$J$2:$J$9</definedName>
    <definedName name="Choose_CompanyStatus">RefApplication!$G$2:$G$7</definedName>
    <definedName name="Choose_CompanyType">RefApplication!$F$2:$F$9</definedName>
    <definedName name="Choose_ContractType">RefApplication!$F$27:$F$29</definedName>
    <definedName name="Choose_DaysPerWeek">RefApplication!$G$20:$G$22</definedName>
    <definedName name="Choose_ExistingNew">RefApplication!$H$20:$H$21</definedName>
    <definedName name="Choose_Fuel">RefApplication!$C$20:$C$24</definedName>
    <definedName name="Choose_Fuel2">RefApplication!$E$34:$E$37</definedName>
    <definedName name="Choose_HowHeard">RefApplication!$H$2:$H$7</definedName>
    <definedName name="Choose_MasterElectrician">RefApplication!$M$2:$M$4</definedName>
    <definedName name="Choose_Month">RefApplication!$E$41:$E$52</definedName>
    <definedName name="Choose_NewConstruction">RefApplication!$A$13:$A$14</definedName>
    <definedName name="Choose_Number">RefApplication!$F$20:$F$23</definedName>
    <definedName name="Choose_OwnRent">RefApplication!$B$9:$B$10</definedName>
    <definedName name="Choose_Payee">RefApplication!$B$2:$B$4</definedName>
    <definedName name="Choose_ProjectType">RefApplication!$E$2:$E$3</definedName>
    <definedName name="Choose_ProjectTypeNC">RefApplication!$E$6:$E$7</definedName>
    <definedName name="Choose_QuarterYear">RefApplication!$D$46:$D$65</definedName>
    <definedName name="Choose_ReUpgrades">RefApplication!$L$2:$L$4</definedName>
    <definedName name="Choose_ShiftPattern">RefApplication!$F$20:$F$22</definedName>
    <definedName name="Choose_ThermalOutput">RefApplication!$C$9:$C$14</definedName>
    <definedName name="Choose_ThermalOutputForm">RefApplication!$E$10:$E$16</definedName>
    <definedName name="Choose_Utility">RefApplication!$A$9:$A$10</definedName>
    <definedName name="Choose_Year">RefApplication!$O$2:$O$5</definedName>
    <definedName name="Choose_YesNo">RefApplication!$A$2:$A$3</definedName>
    <definedName name="CompanyName">'1. Application Form'!$D$6</definedName>
    <definedName name="CostCap_CHP">RefApplication!$J$40</definedName>
    <definedName name="DemandDiversity">1</definedName>
    <definedName name="HowHeardLookup">RefApplication!$H$2:$I$5</definedName>
    <definedName name="Incentive_kW_GtThreshold">RefApplication!$J$38</definedName>
    <definedName name="Incentive_kW_LEThreshold">RefApplication!$J$37</definedName>
    <definedName name="kWCost">'Pepco Values'!$C$63</definedName>
    <definedName name="kWhCost">'Pepco Values'!$C$64</definedName>
    <definedName name="Lookup_LHVtoHHVConversion">RefApplication!$C$20:$D$24</definedName>
    <definedName name="Lookup_Month">RefApplication!$E$41:$H$52</definedName>
    <definedName name="Measure">'Pepco Measures'!$F$3:$F$49</definedName>
    <definedName name="MeasureTableCHP">RefApplication!$I$13:$L$21</definedName>
    <definedName name="OPHOURS24x7">24*365</definedName>
    <definedName name="PaymentLookup">RefApplication!$B$2:$C$3</definedName>
    <definedName name="_xlnm.Print_Area" localSheetId="3">'1. Application Form'!$A$3:$L$117</definedName>
    <definedName name="_xlnm.Print_Area" localSheetId="4">'2. Host Facility'!$C$4:$G$95</definedName>
    <definedName name="_xlnm.Print_Area" localSheetId="5">'3. Primary Cont''r Experience'!$B$3:$T$49</definedName>
    <definedName name="_xlnm.Print_Area" localSheetId="6">'4. CHP System'!$B$2:$AP$48</definedName>
    <definedName name="_xlnm.Print_Area" localSheetId="7">'5. Project Implementation'!$B$2:$P$45</definedName>
    <definedName name="_xlnm.Print_Area" localSheetId="8">'6. Project Operation'!$B$2:$U$34</definedName>
    <definedName name="_xlnm.Print_Area" localSheetId="2">Cover!$B$2:$J$34</definedName>
    <definedName name="_xlnm.Print_Area" localSheetId="15">'DelmarvaT&amp;C'!$B$5:$L$24</definedName>
    <definedName name="_xlnm.Print_Area" localSheetId="1">'Eligible Measures &amp; Incentives'!$B$2:$I$23</definedName>
    <definedName name="_xlnm.Print_Area" localSheetId="14">'PepcoT&amp;C'!$B$5:$L$23</definedName>
    <definedName name="_xlnm.Print_Area" localSheetId="0">'Program Instructions'!$B$2:$AM$79</definedName>
    <definedName name="_xlnm.Print_Area" localSheetId="16">'TRC Instructions'!$B$4:$K$30</definedName>
    <definedName name="_xlnm.Print_Area" localSheetId="17">'TRC Instructions '!$B$4:$K$30</definedName>
    <definedName name="_xlnm.Print_Area" localSheetId="10">'TRC Tool'!$B$2:$M$33</definedName>
    <definedName name="ProductionCap">RefApplication!$J$27</definedName>
    <definedName name="ProductionCost_Flag">'1. Application Form'!$I$67</definedName>
    <definedName name="ProductionIncentive">RefApplication!$J$32</definedName>
    <definedName name="ProductionIncentive_Flag">'1. Application Form'!$H$67</definedName>
    <definedName name="Program">'Pepco Measures'!$C$11:$C$11</definedName>
    <definedName name="Sector">'Pepco Values'!$B$67:$B$68</definedName>
    <definedName name="Threshold">RefApplication!$J$35</definedName>
    <definedName name="Tier1Incentive">RefApplication!$K$43</definedName>
    <definedName name="Tier1kW">RefApplication!$J$43</definedName>
    <definedName name="Tier2Incentive">RefApplication!$K$44</definedName>
    <definedName name="Tier2kW">RefApplication!$J$44</definedName>
    <definedName name="Tier3Incentive">RefApplication!$K$45</definedName>
    <definedName name="Tier3kW">RefApplication!$J$45</definedName>
    <definedName name="Tier4Incentive">RefApplication!$K$46</definedName>
    <definedName name="Tier4kW">RefApplication!$J$46</definedName>
    <definedName name="ULock" hidden="1">[1]Backside!$B$10</definedName>
    <definedName name="Usage">{2,4,6}</definedName>
    <definedName name="Utility_Name">'Logos&amp;Administrator Instruction'!$B$9</definedName>
    <definedName name="Utility_Name_Cap">'Logos&amp;Administrator Instruction'!$B$10</definedName>
    <definedName name="VendorName">'1. Application Form'!$D$36</definedName>
    <definedName name="WOTop">12</definedName>
    <definedName name="Z_108BB875_1A79_407F_97F6_6D743F46DF3B_.wvu.Cols" localSheetId="5" hidden="1">'3. Primary Cont''r Experience'!$N:$N</definedName>
    <definedName name="Z_108BB875_1A79_407F_97F6_6D743F46DF3B_.wvu.Cols" localSheetId="10" hidden="1">'TRC Tool'!$J:$J</definedName>
    <definedName name="Z_108BB875_1A79_407F_97F6_6D743F46DF3B_.wvu.PrintArea" localSheetId="3" hidden="1">'1. Application Form'!$A$3:$L$115</definedName>
    <definedName name="Z_108BB875_1A79_407F_97F6_6D743F46DF3B_.wvu.PrintArea" localSheetId="4" hidden="1">'2. Host Facility'!$C$4:$G$95</definedName>
    <definedName name="Z_108BB875_1A79_407F_97F6_6D743F46DF3B_.wvu.PrintArea" localSheetId="5" hidden="1">'3. Primary Cont''r Experience'!$B$3:$T$49</definedName>
    <definedName name="Z_108BB875_1A79_407F_97F6_6D743F46DF3B_.wvu.PrintArea" localSheetId="6" hidden="1">'4. CHP System'!$B$2:$AP$59</definedName>
    <definedName name="Z_108BB875_1A79_407F_97F6_6D743F46DF3B_.wvu.PrintArea" localSheetId="7" hidden="1">'5. Project Implementation'!$B$2:$P$45</definedName>
    <definedName name="Z_108BB875_1A79_407F_97F6_6D743F46DF3B_.wvu.PrintArea" localSheetId="8" hidden="1">'6. Project Operation'!$B$2:$U$34</definedName>
    <definedName name="Z_108BB875_1A79_407F_97F6_6D743F46DF3B_.wvu.PrintArea" localSheetId="2" hidden="1">Cover!$B$2:$J$34</definedName>
    <definedName name="Z_108BB875_1A79_407F_97F6_6D743F46DF3B_.wvu.PrintArea" localSheetId="15" hidden="1">'DelmarvaT&amp;C'!$B$5:$L$24</definedName>
    <definedName name="Z_108BB875_1A79_407F_97F6_6D743F46DF3B_.wvu.PrintArea" localSheetId="1" hidden="1">'Eligible Measures &amp; Incentives'!$B$2:$I$23</definedName>
    <definedName name="Z_108BB875_1A79_407F_97F6_6D743F46DF3B_.wvu.PrintArea" localSheetId="14" hidden="1">'PepcoT&amp;C'!$B$5:$L$23</definedName>
    <definedName name="Z_108BB875_1A79_407F_97F6_6D743F46DF3B_.wvu.PrintArea" localSheetId="0" hidden="1">'Program Instructions'!$B$2:$AM$79</definedName>
    <definedName name="Z_108BB875_1A79_407F_97F6_6D743F46DF3B_.wvu.PrintArea" localSheetId="16" hidden="1">'TRC Instructions'!$B$4:$K$30</definedName>
    <definedName name="Z_108BB875_1A79_407F_97F6_6D743F46DF3B_.wvu.PrintArea" localSheetId="17" hidden="1">'TRC Instructions '!$B$4:$K$30</definedName>
    <definedName name="Z_108BB875_1A79_407F_97F6_6D743F46DF3B_.wvu.PrintArea" localSheetId="10" hidden="1">'TRC Tool'!$B$2:$M$33</definedName>
    <definedName name="Z_108BB875_1A79_407F_97F6_6D743F46DF3B_.wvu.Rows" localSheetId="3" hidden="1">'1. Application Form'!$26:$33,'1. Application Form'!$44:$44,'1. Application Form'!$47:$48,'1. Application Form'!$53:$68,'1. Application Form'!$76:$76,'1. Application Form'!$91:$94</definedName>
    <definedName name="Z_108BB875_1A79_407F_97F6_6D743F46DF3B_.wvu.Rows" localSheetId="0" hidden="1">'Program Instructions'!$9:$11</definedName>
    <definedName name="Z_108BB875_1A79_407F_97F6_6D743F46DF3B_.wvu.Rows" localSheetId="10" hidden="1">'TRC Tool'!$6:$6,'TRC Tool'!$12:$15,'TRC Tool'!$18:$18,'TRC Tool'!$32:$32</definedName>
    <definedName name="Z_C56B3D6B_3B98_4A17_BD3C_B9F218E372DD_.wvu.Cols" localSheetId="5" hidden="1">'3. Primary Cont''r Experience'!$N:$N</definedName>
    <definedName name="Z_C56B3D6B_3B98_4A17_BD3C_B9F218E372DD_.wvu.Cols" localSheetId="10" hidden="1">'TRC Tool'!$J:$J</definedName>
    <definedName name="Z_C56B3D6B_3B98_4A17_BD3C_B9F218E372DD_.wvu.PrintArea" localSheetId="3" hidden="1">'1. Application Form'!$A$3:$L$115</definedName>
    <definedName name="Z_C56B3D6B_3B98_4A17_BD3C_B9F218E372DD_.wvu.PrintArea" localSheetId="4" hidden="1">'2. Host Facility'!$C$4:$G$95</definedName>
    <definedName name="Z_C56B3D6B_3B98_4A17_BD3C_B9F218E372DD_.wvu.PrintArea" localSheetId="5" hidden="1">'3. Primary Cont''r Experience'!$B$3:$T$49</definedName>
    <definedName name="Z_C56B3D6B_3B98_4A17_BD3C_B9F218E372DD_.wvu.PrintArea" localSheetId="6" hidden="1">'4. CHP System'!$B$2:$AP$59</definedName>
    <definedName name="Z_C56B3D6B_3B98_4A17_BD3C_B9F218E372DD_.wvu.PrintArea" localSheetId="7" hidden="1">'5. Project Implementation'!$B$2:$P$45</definedName>
    <definedName name="Z_C56B3D6B_3B98_4A17_BD3C_B9F218E372DD_.wvu.PrintArea" localSheetId="8" hidden="1">'6. Project Operation'!$B$2:$U$34</definedName>
    <definedName name="Z_C56B3D6B_3B98_4A17_BD3C_B9F218E372DD_.wvu.PrintArea" localSheetId="2" hidden="1">Cover!$B$2:$J$34</definedName>
    <definedName name="Z_C56B3D6B_3B98_4A17_BD3C_B9F218E372DD_.wvu.PrintArea" localSheetId="15" hidden="1">'DelmarvaT&amp;C'!$B$5:$L$24</definedName>
    <definedName name="Z_C56B3D6B_3B98_4A17_BD3C_B9F218E372DD_.wvu.PrintArea" localSheetId="1" hidden="1">'Eligible Measures &amp; Incentives'!$B$2:$I$23</definedName>
    <definedName name="Z_C56B3D6B_3B98_4A17_BD3C_B9F218E372DD_.wvu.PrintArea" localSheetId="14" hidden="1">'PepcoT&amp;C'!$B$5:$L$23</definedName>
    <definedName name="Z_C56B3D6B_3B98_4A17_BD3C_B9F218E372DD_.wvu.PrintArea" localSheetId="0" hidden="1">'Program Instructions'!$B$2:$AM$79</definedName>
    <definedName name="Z_C56B3D6B_3B98_4A17_BD3C_B9F218E372DD_.wvu.PrintArea" localSheetId="16" hidden="1">'TRC Instructions'!$B$4:$K$30</definedName>
    <definedName name="Z_C56B3D6B_3B98_4A17_BD3C_B9F218E372DD_.wvu.PrintArea" localSheetId="17" hidden="1">'TRC Instructions '!$B$4:$K$30</definedName>
    <definedName name="Z_C56B3D6B_3B98_4A17_BD3C_B9F218E372DD_.wvu.PrintArea" localSheetId="10" hidden="1">'TRC Tool'!$B$2:$M$33</definedName>
    <definedName name="Z_C56B3D6B_3B98_4A17_BD3C_B9F218E372DD_.wvu.Rows" localSheetId="3" hidden="1">'1. Application Form'!$26:$33,'1. Application Form'!$44:$44,'1. Application Form'!$47:$48,'1. Application Form'!$53:$68,'1. Application Form'!$76:$76,'1. Application Form'!$91:$94</definedName>
    <definedName name="Z_C56B3D6B_3B98_4A17_BD3C_B9F218E372DD_.wvu.Rows" localSheetId="0" hidden="1">'Program Instructions'!$9:$11</definedName>
    <definedName name="Z_C56B3D6B_3B98_4A17_BD3C_B9F218E372DD_.wvu.Rows" localSheetId="10" hidden="1">'TRC Tool'!$6:$6,'TRC Tool'!$12:$15,'TRC Tool'!$18:$18,'TRC Tool'!$32:$32</definedName>
  </definedNames>
  <calcPr calcId="191029"/>
  <customWorkbookViews>
    <customWorkbookView name="McCune, Spencer (US) - Personal View" guid="{C56B3D6B-3B98-4A17-BD3C-B9F218E372DD}" mergeInterval="0" personalView="1" maximized="1" xWindow="1912" yWindow="-8" windowWidth="1936" windowHeight="1056" tabRatio="837" activeSheetId="1"/>
    <customWorkbookView name="Judith Richter - Personal View" guid="{108BB875-1A79-407F-97F6-6D743F46DF3B}" mergeInterval="0" personalView="1" maximized="1" xWindow="-8" yWindow="-8" windowWidth="1616" windowHeight="886" tabRatio="837"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0" l="1"/>
  <c r="G8" i="6" l="1"/>
  <c r="G46" i="8" l="1"/>
  <c r="I7" i="5"/>
  <c r="C17" i="5"/>
  <c r="C24" i="5"/>
  <c r="C34" i="5"/>
  <c r="C45" i="5"/>
  <c r="D47" i="5"/>
  <c r="F58" i="5" s="1"/>
  <c r="E47" i="5"/>
  <c r="E49" i="5"/>
  <c r="J69" i="5"/>
  <c r="D58" i="5" l="1"/>
  <c r="D60" i="5"/>
  <c r="D59" i="5"/>
  <c r="H58" i="5"/>
  <c r="C53" i="5" s="1"/>
  <c r="M58" i="5"/>
  <c r="G58" i="5" l="1"/>
  <c r="I58" i="5" l="1"/>
  <c r="C54" i="5" s="1"/>
  <c r="G53" i="5" s="1"/>
  <c r="C52" i="5" s="1"/>
  <c r="E69" i="5"/>
  <c r="L8" i="13"/>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AL8" i="13" s="1"/>
  <c r="AM8" i="13" s="1"/>
  <c r="AN8" i="13" s="1"/>
  <c r="AO8" i="13" s="1"/>
  <c r="AP8" i="13" s="1"/>
  <c r="AQ8" i="13" s="1"/>
  <c r="AR8" i="13" s="1"/>
  <c r="AS8" i="13" s="1"/>
  <c r="AT8" i="13" s="1"/>
  <c r="AU8" i="13" s="1"/>
  <c r="AV8" i="13" s="1"/>
  <c r="AW8" i="13" s="1"/>
  <c r="AX8" i="13" s="1"/>
  <c r="AY8" i="13" s="1"/>
  <c r="AZ8" i="13" s="1"/>
  <c r="BA8" i="13" s="1"/>
  <c r="BB8" i="13" s="1"/>
  <c r="BC8" i="13" s="1"/>
  <c r="BD8" i="13" s="1"/>
  <c r="BE8" i="13" s="1"/>
  <c r="BF8" i="13" s="1"/>
  <c r="BG8" i="13" s="1"/>
  <c r="BH8" i="13" s="1"/>
  <c r="F8" i="13"/>
  <c r="G8" i="13" s="1"/>
  <c r="H8" i="13" s="1"/>
  <c r="I8" i="13" s="1"/>
  <c r="J8" i="13" s="1"/>
  <c r="C5" i="11" l="1"/>
  <c r="C12" i="11" l="1"/>
  <c r="Q24" i="10"/>
  <c r="Q23" i="10"/>
  <c r="Q22" i="10"/>
  <c r="Q21" i="10"/>
  <c r="Q20" i="10"/>
  <c r="Q19" i="10"/>
  <c r="Q18" i="10"/>
  <c r="Q17" i="10"/>
  <c r="Q16" i="10"/>
  <c r="Q15" i="10"/>
  <c r="Q14" i="10"/>
  <c r="B11" i="15" l="1"/>
  <c r="B4" i="2"/>
  <c r="J14" i="22" l="1"/>
  <c r="E50" i="5" s="1"/>
  <c r="J15" i="22" l="1"/>
  <c r="E51" i="5" s="1"/>
  <c r="AC6" i="14" l="1"/>
  <c r="AD6" i="14" s="1"/>
  <c r="AE6" i="14" s="1"/>
  <c r="AF6" i="14" s="1"/>
  <c r="AG6" i="14" s="1"/>
  <c r="AH6" i="14" s="1"/>
  <c r="AI6" i="14" s="1"/>
  <c r="AJ6" i="14" s="1"/>
  <c r="AK6" i="14" s="1"/>
  <c r="AL6" i="14" s="1"/>
  <c r="AM6" i="14" s="1"/>
  <c r="AN6" i="14" s="1"/>
  <c r="AO6" i="14" s="1"/>
  <c r="AP6" i="14" s="1"/>
  <c r="AQ6" i="14" s="1"/>
  <c r="AR6" i="14" s="1"/>
  <c r="AS6" i="14" s="1"/>
  <c r="AT6" i="14" s="1"/>
  <c r="AU6" i="14" s="1"/>
  <c r="AV6" i="14" s="1"/>
  <c r="AW6" i="14" s="1"/>
  <c r="AX6" i="14" s="1"/>
  <c r="AY6" i="14" s="1"/>
  <c r="AZ6" i="14" s="1"/>
  <c r="BA6" i="14" s="1"/>
  <c r="BB6" i="14" s="1"/>
  <c r="BC6" i="14" s="1"/>
  <c r="BD6" i="14" s="1"/>
  <c r="BE6" i="14" s="1"/>
  <c r="BF6" i="14" s="1"/>
  <c r="BG6" i="14" s="1"/>
  <c r="BH6" i="14" s="1"/>
  <c r="AC5" i="14"/>
  <c r="AD5" i="14" s="1"/>
  <c r="AE5" i="14" s="1"/>
  <c r="AF5" i="14" s="1"/>
  <c r="AG5" i="14" s="1"/>
  <c r="AH5" i="14" s="1"/>
  <c r="AI5" i="14" s="1"/>
  <c r="AJ5" i="14" s="1"/>
  <c r="AK5" i="14" s="1"/>
  <c r="AL5" i="14" s="1"/>
  <c r="AM5" i="14" s="1"/>
  <c r="AN5" i="14" s="1"/>
  <c r="AO5" i="14" s="1"/>
  <c r="AP5" i="14" s="1"/>
  <c r="AQ5" i="14" s="1"/>
  <c r="AR5" i="14" s="1"/>
  <c r="AS5" i="14" s="1"/>
  <c r="AT5" i="14" s="1"/>
  <c r="AU5" i="14" s="1"/>
  <c r="AV5" i="14" s="1"/>
  <c r="AW5" i="14" s="1"/>
  <c r="AX5" i="14" s="1"/>
  <c r="AY5" i="14" s="1"/>
  <c r="AZ5" i="14" s="1"/>
  <c r="BA5" i="14" s="1"/>
  <c r="BB5" i="14" s="1"/>
  <c r="BC5" i="14" s="1"/>
  <c r="BD5" i="14" s="1"/>
  <c r="BE5" i="14" s="1"/>
  <c r="BF5" i="14" s="1"/>
  <c r="BG5" i="14" s="1"/>
  <c r="BH5" i="14" s="1"/>
  <c r="AC4" i="14"/>
  <c r="AD4" i="14" s="1"/>
  <c r="AE4" i="14" s="1"/>
  <c r="AF4" i="14" s="1"/>
  <c r="AG4" i="14" s="1"/>
  <c r="AH4" i="14" s="1"/>
  <c r="AI4" i="14" s="1"/>
  <c r="AJ4" i="14" s="1"/>
  <c r="AK4" i="14" s="1"/>
  <c r="AL4" i="14" s="1"/>
  <c r="AM4" i="14" s="1"/>
  <c r="AN4" i="14" s="1"/>
  <c r="AO4" i="14" s="1"/>
  <c r="AP4" i="14" s="1"/>
  <c r="AQ4" i="14" s="1"/>
  <c r="AR4" i="14" s="1"/>
  <c r="AS4" i="14" s="1"/>
  <c r="AT4" i="14" s="1"/>
  <c r="AU4" i="14" s="1"/>
  <c r="AV4" i="14" s="1"/>
  <c r="AW4" i="14" s="1"/>
  <c r="AX4" i="14" s="1"/>
  <c r="AY4" i="14" s="1"/>
  <c r="AZ4" i="14" s="1"/>
  <c r="BA4" i="14" s="1"/>
  <c r="BB4" i="14" s="1"/>
  <c r="BC4" i="14" s="1"/>
  <c r="BD4" i="14" s="1"/>
  <c r="BE4" i="14" s="1"/>
  <c r="BF4" i="14" s="1"/>
  <c r="BG4" i="14" s="1"/>
  <c r="BH4" i="14" s="1"/>
  <c r="AC3" i="14"/>
  <c r="AD3" i="14" s="1"/>
  <c r="AE3" i="14" s="1"/>
  <c r="AF3" i="14" s="1"/>
  <c r="AG3" i="14" s="1"/>
  <c r="AH3" i="14" s="1"/>
  <c r="AI3" i="14" s="1"/>
  <c r="AJ3" i="14" s="1"/>
  <c r="AK3" i="14" s="1"/>
  <c r="AL3" i="14" s="1"/>
  <c r="AM3" i="14" s="1"/>
  <c r="AN3" i="14" s="1"/>
  <c r="AO3" i="14" s="1"/>
  <c r="AP3" i="14" s="1"/>
  <c r="AQ3" i="14" s="1"/>
  <c r="AR3" i="14" s="1"/>
  <c r="AS3" i="14" s="1"/>
  <c r="AT3" i="14" s="1"/>
  <c r="AU3" i="14" s="1"/>
  <c r="AV3" i="14" s="1"/>
  <c r="AW3" i="14" s="1"/>
  <c r="AX3" i="14" s="1"/>
  <c r="AY3" i="14" s="1"/>
  <c r="AZ3" i="14" s="1"/>
  <c r="BA3" i="14" s="1"/>
  <c r="BB3" i="14" s="1"/>
  <c r="BC3" i="14" s="1"/>
  <c r="BD3" i="14" s="1"/>
  <c r="BE3" i="14" s="1"/>
  <c r="BF3" i="14" s="1"/>
  <c r="BG3" i="14" s="1"/>
  <c r="BH3" i="14" s="1"/>
  <c r="AC2" i="14"/>
  <c r="AD2" i="14" s="1"/>
  <c r="AE2" i="14" s="1"/>
  <c r="AF2" i="14" s="1"/>
  <c r="AG2" i="14" s="1"/>
  <c r="AH2" i="14" s="1"/>
  <c r="AI2" i="14" s="1"/>
  <c r="AJ2" i="14" s="1"/>
  <c r="AK2" i="14" s="1"/>
  <c r="AL2" i="14" s="1"/>
  <c r="AM2" i="14" s="1"/>
  <c r="AN2" i="14" s="1"/>
  <c r="AO2" i="14" s="1"/>
  <c r="AP2" i="14" s="1"/>
  <c r="AQ2" i="14" s="1"/>
  <c r="AR2" i="14" s="1"/>
  <c r="AS2" i="14" s="1"/>
  <c r="AT2" i="14" s="1"/>
  <c r="AU2" i="14" s="1"/>
  <c r="AV2" i="14" s="1"/>
  <c r="AW2" i="14" s="1"/>
  <c r="AX2" i="14" s="1"/>
  <c r="AY2" i="14" s="1"/>
  <c r="AZ2" i="14" s="1"/>
  <c r="BA2" i="14" s="1"/>
  <c r="BB2" i="14" s="1"/>
  <c r="BC2" i="14" s="1"/>
  <c r="BD2" i="14" s="1"/>
  <c r="BE2" i="14" s="1"/>
  <c r="BF2" i="14" s="1"/>
  <c r="BG2" i="14" s="1"/>
  <c r="BH2" i="14" s="1"/>
  <c r="T34" i="14"/>
  <c r="S34" i="14"/>
  <c r="R34" i="14"/>
  <c r="Q34" i="14"/>
  <c r="P34" i="14"/>
  <c r="O34" i="14"/>
  <c r="N34" i="14"/>
  <c r="M34" i="14"/>
  <c r="L34" i="14"/>
  <c r="T33" i="14"/>
  <c r="S33" i="14"/>
  <c r="R33" i="14"/>
  <c r="Q33" i="14"/>
  <c r="P33" i="14"/>
  <c r="O33" i="14"/>
  <c r="N33" i="14"/>
  <c r="M33" i="14"/>
  <c r="L33" i="14"/>
  <c r="T32" i="14"/>
  <c r="S32" i="14"/>
  <c r="R32" i="14"/>
  <c r="Q32" i="14"/>
  <c r="P32" i="14"/>
  <c r="O32" i="14"/>
  <c r="N32" i="14"/>
  <c r="M32" i="14"/>
  <c r="L32" i="14"/>
  <c r="T31" i="14"/>
  <c r="S31" i="14"/>
  <c r="R31" i="14"/>
  <c r="Q31" i="14"/>
  <c r="P31" i="14"/>
  <c r="O31" i="14"/>
  <c r="N31" i="14"/>
  <c r="M31" i="14"/>
  <c r="L31" i="14"/>
  <c r="T30" i="14"/>
  <c r="S30" i="14"/>
  <c r="R30" i="14"/>
  <c r="Q30" i="14"/>
  <c r="P30" i="14"/>
  <c r="O30" i="14"/>
  <c r="N30" i="14"/>
  <c r="M30" i="14"/>
  <c r="L30" i="14"/>
  <c r="T29" i="14"/>
  <c r="S29" i="14"/>
  <c r="R29" i="14"/>
  <c r="Q29" i="14"/>
  <c r="P29" i="14"/>
  <c r="O29" i="14"/>
  <c r="N29" i="14"/>
  <c r="M29" i="14"/>
  <c r="L29" i="14"/>
  <c r="T28" i="14"/>
  <c r="S28" i="14"/>
  <c r="R28" i="14"/>
  <c r="Q28" i="14"/>
  <c r="P28" i="14"/>
  <c r="O28" i="14"/>
  <c r="N28" i="14"/>
  <c r="M28" i="14"/>
  <c r="L28" i="14"/>
  <c r="T27" i="14"/>
  <c r="S27" i="14"/>
  <c r="R27" i="14"/>
  <c r="Q27" i="14"/>
  <c r="P27" i="14"/>
  <c r="O27" i="14"/>
  <c r="N27" i="14"/>
  <c r="M27" i="14"/>
  <c r="L27" i="14"/>
  <c r="T26" i="14"/>
  <c r="S26" i="14"/>
  <c r="R26" i="14"/>
  <c r="Q26" i="14"/>
  <c r="P26" i="14"/>
  <c r="O26" i="14"/>
  <c r="N26" i="14"/>
  <c r="M26" i="14"/>
  <c r="L26" i="14"/>
  <c r="T25" i="14"/>
  <c r="S25" i="14"/>
  <c r="R25" i="14"/>
  <c r="Q25" i="14"/>
  <c r="P25" i="14"/>
  <c r="O25" i="14"/>
  <c r="N25" i="14"/>
  <c r="M25" i="14"/>
  <c r="L25" i="14"/>
  <c r="AC6" i="13"/>
  <c r="AD6" i="13" s="1"/>
  <c r="AC5" i="13"/>
  <c r="AC4" i="13"/>
  <c r="AD4" i="13" s="1"/>
  <c r="AC3" i="13"/>
  <c r="AD3" i="13" s="1"/>
  <c r="AE3" i="13" s="1"/>
  <c r="AF3" i="13" s="1"/>
  <c r="AC2" i="13"/>
  <c r="AD2" i="13" s="1"/>
  <c r="AD5" i="13"/>
  <c r="AG3" i="13" l="1"/>
  <c r="AH3" i="13" s="1"/>
  <c r="AI3" i="13" s="1"/>
  <c r="AJ3" i="13" s="1"/>
  <c r="AK3" i="13" s="1"/>
  <c r="AL3" i="13" s="1"/>
  <c r="AM3" i="13" s="1"/>
  <c r="AN3" i="13" s="1"/>
  <c r="AO3" i="13" s="1"/>
  <c r="AP3" i="13" s="1"/>
  <c r="AQ3" i="13" s="1"/>
  <c r="AR3" i="13" s="1"/>
  <c r="AS3" i="13" s="1"/>
  <c r="AT3" i="13" s="1"/>
  <c r="AU3" i="13" s="1"/>
  <c r="AV3" i="13" s="1"/>
  <c r="AW3" i="13" s="1"/>
  <c r="AX3" i="13" s="1"/>
  <c r="AY3" i="13" s="1"/>
  <c r="AZ3" i="13" s="1"/>
  <c r="BA3" i="13" s="1"/>
  <c r="BB3" i="13" s="1"/>
  <c r="AE6" i="13"/>
  <c r="AF6" i="13" s="1"/>
  <c r="AG6" i="13" s="1"/>
  <c r="AH6" i="13" s="1"/>
  <c r="AI6" i="13" s="1"/>
  <c r="AJ6" i="13" s="1"/>
  <c r="AK6" i="13" s="1"/>
  <c r="AL6" i="13" s="1"/>
  <c r="AM6" i="13" s="1"/>
  <c r="AN6" i="13" s="1"/>
  <c r="AO6" i="13" s="1"/>
  <c r="AP6" i="13" s="1"/>
  <c r="AQ6" i="13" s="1"/>
  <c r="AR6" i="13" s="1"/>
  <c r="AS6" i="13" s="1"/>
  <c r="AT6" i="13" s="1"/>
  <c r="AU6" i="13" s="1"/>
  <c r="AV6" i="13" s="1"/>
  <c r="AW6" i="13" s="1"/>
  <c r="AX6" i="13" s="1"/>
  <c r="AY6" i="13" s="1"/>
  <c r="AZ6" i="13" s="1"/>
  <c r="BA6" i="13" s="1"/>
  <c r="AE2" i="13"/>
  <c r="AF2" i="13" s="1"/>
  <c r="AE5" i="13"/>
  <c r="AF5" i="13" s="1"/>
  <c r="AG5" i="13" s="1"/>
  <c r="AH5" i="13" s="1"/>
  <c r="AI5" i="13" s="1"/>
  <c r="AJ5" i="13" s="1"/>
  <c r="AK5" i="13" s="1"/>
  <c r="AL5" i="13" s="1"/>
  <c r="AM5" i="13" s="1"/>
  <c r="AN5" i="13" s="1"/>
  <c r="AO5" i="13" s="1"/>
  <c r="AP5" i="13" s="1"/>
  <c r="AQ5" i="13" s="1"/>
  <c r="AR5" i="13" s="1"/>
  <c r="AS5" i="13" s="1"/>
  <c r="AT5" i="13" s="1"/>
  <c r="AU5" i="13" s="1"/>
  <c r="AV5" i="13" s="1"/>
  <c r="AW5" i="13" s="1"/>
  <c r="AX5" i="13" s="1"/>
  <c r="AY5" i="13" s="1"/>
  <c r="AZ5" i="13" s="1"/>
  <c r="BA5" i="13" s="1"/>
  <c r="BB5" i="13" s="1"/>
  <c r="BC5" i="13" s="1"/>
  <c r="BD5" i="13" s="1"/>
  <c r="BE5" i="13" s="1"/>
  <c r="BF5" i="13" s="1"/>
  <c r="BG5" i="13" s="1"/>
  <c r="BH5" i="13" s="1"/>
  <c r="AE4" i="13"/>
  <c r="AF4" i="13" s="1"/>
  <c r="BC3" i="13" l="1"/>
  <c r="BD3" i="13" s="1"/>
  <c r="BE3" i="13" s="1"/>
  <c r="BF3" i="13" s="1"/>
  <c r="BG3" i="13" s="1"/>
  <c r="BH3" i="13" s="1"/>
  <c r="BB6" i="13"/>
  <c r="AG2" i="13"/>
  <c r="AG4" i="13"/>
  <c r="G41" i="22"/>
  <c r="G42" i="22" s="1"/>
  <c r="H41" i="22" s="1"/>
  <c r="R13" i="10" s="1"/>
  <c r="G43" i="22" l="1"/>
  <c r="H42" i="22" s="1"/>
  <c r="R14" i="10" s="1"/>
  <c r="BC6" i="13"/>
  <c r="AH2" i="13"/>
  <c r="AI2" i="13" s="1"/>
  <c r="AJ2" i="13" s="1"/>
  <c r="AK2" i="13" s="1"/>
  <c r="AL2" i="13" s="1"/>
  <c r="AM2" i="13" s="1"/>
  <c r="AN2" i="13" s="1"/>
  <c r="AO2" i="13" s="1"/>
  <c r="AP2" i="13" s="1"/>
  <c r="AQ2" i="13" s="1"/>
  <c r="AR2" i="13" s="1"/>
  <c r="AS2" i="13" s="1"/>
  <c r="AT2" i="13" s="1"/>
  <c r="AU2" i="13" s="1"/>
  <c r="AV2" i="13" s="1"/>
  <c r="AW2" i="13" s="1"/>
  <c r="AX2" i="13" s="1"/>
  <c r="AY2" i="13" s="1"/>
  <c r="AZ2" i="13" s="1"/>
  <c r="BA2" i="13" s="1"/>
  <c r="BB2" i="13" s="1"/>
  <c r="BC2" i="13" s="1"/>
  <c r="BD2" i="13" s="1"/>
  <c r="BE2" i="13" s="1"/>
  <c r="BF2" i="13" s="1"/>
  <c r="BG2" i="13" s="1"/>
  <c r="BH2" i="13" s="1"/>
  <c r="AH4" i="13"/>
  <c r="I14" i="10"/>
  <c r="M24" i="10"/>
  <c r="M23" i="10"/>
  <c r="M22" i="10"/>
  <c r="M21" i="10"/>
  <c r="M20" i="10"/>
  <c r="M19" i="10"/>
  <c r="M18" i="10"/>
  <c r="M17" i="10"/>
  <c r="M16" i="10"/>
  <c r="M15" i="10"/>
  <c r="M14" i="10"/>
  <c r="M13" i="10"/>
  <c r="D15" i="9"/>
  <c r="C25" i="11" s="1"/>
  <c r="H48" i="13" s="1"/>
  <c r="I46" i="8"/>
  <c r="J9" i="8" s="1"/>
  <c r="G44" i="22" l="1"/>
  <c r="BD6" i="13"/>
  <c r="AI4" i="13"/>
  <c r="I15" i="10"/>
  <c r="Q25" i="10"/>
  <c r="J7" i="8"/>
  <c r="S14" i="10" l="1"/>
  <c r="G45" i="22"/>
  <c r="H43" i="22"/>
  <c r="R15" i="10" s="1"/>
  <c r="S15" i="10" s="1"/>
  <c r="J70" i="5"/>
  <c r="C14" i="11"/>
  <c r="BE6" i="13"/>
  <c r="AJ4" i="13"/>
  <c r="I16" i="10"/>
  <c r="G35" i="6"/>
  <c r="E35" i="6"/>
  <c r="G46" i="22" l="1"/>
  <c r="H44" i="22"/>
  <c r="R16" i="10" s="1"/>
  <c r="S13" i="10"/>
  <c r="BF6" i="13"/>
  <c r="AK4" i="13"/>
  <c r="I17" i="10"/>
  <c r="S16" i="10" l="1"/>
  <c r="G47" i="22"/>
  <c r="H45" i="22"/>
  <c r="R17" i="10" s="1"/>
  <c r="BG6" i="13"/>
  <c r="BH6" i="13" s="1"/>
  <c r="AL4" i="13"/>
  <c r="I18" i="10"/>
  <c r="C68" i="6"/>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S17" i="10" l="1"/>
  <c r="G48" i="22"/>
  <c r="H46" i="22"/>
  <c r="R18" i="10" s="1"/>
  <c r="S18" i="10" s="1"/>
  <c r="AM4" i="13"/>
  <c r="AN4" i="13" s="1"/>
  <c r="AO4" i="13" s="1"/>
  <c r="I19" i="10"/>
  <c r="C10" i="11"/>
  <c r="G49" i="22" l="1"/>
  <c r="H47" i="22"/>
  <c r="R19" i="10" s="1"/>
  <c r="S19" i="10" s="1"/>
  <c r="F7" i="13"/>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BB7" i="13" s="1"/>
  <c r="BC7" i="13" s="1"/>
  <c r="BD7" i="13" s="1"/>
  <c r="BE7" i="13" s="1"/>
  <c r="BF7" i="13" s="1"/>
  <c r="BG7" i="13" s="1"/>
  <c r="BH7" i="13" s="1"/>
  <c r="H32" i="13"/>
  <c r="AP4" i="13"/>
  <c r="I20" i="10"/>
  <c r="C11" i="11"/>
  <c r="G50" i="22" l="1"/>
  <c r="H48" i="22"/>
  <c r="R20" i="10" s="1"/>
  <c r="S20" i="10" s="1"/>
  <c r="AQ4" i="13"/>
  <c r="I21" i="10"/>
  <c r="D16" i="12"/>
  <c r="I43" i="13" s="1"/>
  <c r="G51" i="22" l="1"/>
  <c r="H49" i="22"/>
  <c r="R21" i="10" s="1"/>
  <c r="S21" i="10" s="1"/>
  <c r="AR4" i="13"/>
  <c r="I22" i="10"/>
  <c r="E8" i="6"/>
  <c r="F8" i="6" s="1"/>
  <c r="G52" i="22" l="1"/>
  <c r="H50" i="22"/>
  <c r="R22" i="10" s="1"/>
  <c r="S22" i="10" s="1"/>
  <c r="AS4" i="13"/>
  <c r="I23" i="10"/>
  <c r="L15" i="22"/>
  <c r="L14" i="22"/>
  <c r="D50" i="5" s="1"/>
  <c r="L13" i="22"/>
  <c r="D49" i="5" s="1"/>
  <c r="D51" i="5" l="1"/>
  <c r="H51" i="22"/>
  <c r="I24" i="10"/>
  <c r="AT4" i="13"/>
  <c r="H52" i="22" l="1"/>
  <c r="R24" i="10" s="1"/>
  <c r="S24" i="10" s="1"/>
  <c r="R23" i="10"/>
  <c r="S23" i="10" s="1"/>
  <c r="AU4" i="13"/>
  <c r="B79" i="1"/>
  <c r="AA17" i="13"/>
  <c r="B5" i="2"/>
  <c r="I18" i="8"/>
  <c r="C18" i="11" s="1"/>
  <c r="D4" i="4"/>
  <c r="L25" i="10"/>
  <c r="N25" i="10"/>
  <c r="C17" i="11" s="1"/>
  <c r="O25" i="10"/>
  <c r="C20" i="11" s="1"/>
  <c r="P25" i="10"/>
  <c r="C19" i="11" s="1"/>
  <c r="C31" i="11"/>
  <c r="D22" i="12" s="1"/>
  <c r="K27" i="12"/>
  <c r="E42" i="13" s="1"/>
  <c r="K25" i="10"/>
  <c r="B23" i="2"/>
  <c r="D4" i="12"/>
  <c r="C30" i="11"/>
  <c r="D21" i="12" s="1"/>
  <c r="D14" i="12"/>
  <c r="C4" i="11"/>
  <c r="B115" i="5"/>
  <c r="B114" i="5"/>
  <c r="B113" i="5"/>
  <c r="B112" i="5"/>
  <c r="B111" i="5"/>
  <c r="B110" i="5"/>
  <c r="B109" i="5"/>
  <c r="B108" i="5"/>
  <c r="B107" i="5"/>
  <c r="B106" i="5"/>
  <c r="B105" i="5"/>
  <c r="B104" i="5"/>
  <c r="B103" i="5"/>
  <c r="B102" i="5"/>
  <c r="B101" i="5"/>
  <c r="B100" i="5"/>
  <c r="B99" i="5"/>
  <c r="B98" i="5"/>
  <c r="B97" i="5"/>
  <c r="A1" i="11"/>
  <c r="B25" i="14"/>
  <c r="B25" i="13"/>
  <c r="I26" i="12"/>
  <c r="B2" i="12"/>
  <c r="G15" i="13"/>
  <c r="J15" i="13"/>
  <c r="V20" i="16"/>
  <c r="E10" i="6"/>
  <c r="E6" i="6"/>
  <c r="E7" i="6"/>
  <c r="B21" i="22"/>
  <c r="B20" i="22"/>
  <c r="C95" i="5"/>
  <c r="B2" i="2"/>
  <c r="B10" i="15"/>
  <c r="C5" i="5" s="1"/>
  <c r="C87" i="5"/>
  <c r="I22" i="14"/>
  <c r="G20" i="14"/>
  <c r="J13" i="14"/>
  <c r="E18" i="13"/>
  <c r="I17" i="13"/>
  <c r="F22" i="13"/>
  <c r="F20" i="13"/>
  <c r="G22" i="14"/>
  <c r="H21" i="14"/>
  <c r="I14" i="14"/>
  <c r="F18" i="14"/>
  <c r="G21" i="13"/>
  <c r="S25" i="10" l="1"/>
  <c r="C7" i="11" s="1"/>
  <c r="R25" i="10"/>
  <c r="C9" i="11"/>
  <c r="F14" i="14"/>
  <c r="G15" i="14"/>
  <c r="H15" i="13"/>
  <c r="I13" i="13"/>
  <c r="I19" i="13"/>
  <c r="I18" i="14"/>
  <c r="F16" i="14"/>
  <c r="H20" i="14"/>
  <c r="F18" i="13"/>
  <c r="E14" i="13"/>
  <c r="J21" i="14"/>
  <c r="E21" i="14"/>
  <c r="C16" i="11"/>
  <c r="C8" i="11" s="1"/>
  <c r="J71" i="5"/>
  <c r="H33" i="14"/>
  <c r="H46" i="13"/>
  <c r="F43" i="13"/>
  <c r="G43" i="13" s="1"/>
  <c r="F42" i="13"/>
  <c r="G42" i="13" s="1"/>
  <c r="G18" i="13"/>
  <c r="H13" i="13"/>
  <c r="H15" i="14"/>
  <c r="I15" i="14"/>
  <c r="E17" i="14"/>
  <c r="H18" i="13"/>
  <c r="J16" i="14"/>
  <c r="G18" i="14"/>
  <c r="H14" i="13"/>
  <c r="J20" i="13"/>
  <c r="I15" i="13"/>
  <c r="H17" i="14"/>
  <c r="H14" i="14"/>
  <c r="J20" i="14"/>
  <c r="H21" i="13"/>
  <c r="J19" i="14"/>
  <c r="W15" i="13"/>
  <c r="M20" i="13"/>
  <c r="R22" i="13"/>
  <c r="R13" i="13"/>
  <c r="P14" i="14"/>
  <c r="C13" i="11"/>
  <c r="C21" i="11"/>
  <c r="AT15" i="13"/>
  <c r="BH22" i="14"/>
  <c r="BD22" i="14"/>
  <c r="AZ22" i="14"/>
  <c r="AV22" i="14"/>
  <c r="AR22" i="14"/>
  <c r="BG21" i="14"/>
  <c r="BC21" i="14"/>
  <c r="AY21" i="14"/>
  <c r="AU21" i="14"/>
  <c r="AQ21" i="14"/>
  <c r="BF20" i="14"/>
  <c r="BB20" i="14"/>
  <c r="AX20" i="14"/>
  <c r="AT20" i="14"/>
  <c r="AP20" i="14"/>
  <c r="BE19" i="14"/>
  <c r="BA19" i="14"/>
  <c r="AW19" i="14"/>
  <c r="AS19" i="14"/>
  <c r="BH18" i="14"/>
  <c r="BD18" i="14"/>
  <c r="AZ18" i="14"/>
  <c r="AV18" i="14"/>
  <c r="AR18" i="14"/>
  <c r="BG17" i="14"/>
  <c r="BC17" i="14"/>
  <c r="AY17" i="14"/>
  <c r="AU17" i="14"/>
  <c r="AQ17" i="14"/>
  <c r="BF16" i="14"/>
  <c r="BB16" i="14"/>
  <c r="AX16" i="14"/>
  <c r="AT16" i="14"/>
  <c r="AP16" i="14"/>
  <c r="BE15" i="14"/>
  <c r="BA15" i="14"/>
  <c r="AW15" i="14"/>
  <c r="AS15" i="14"/>
  <c r="BH14" i="14"/>
  <c r="BD14" i="14"/>
  <c r="AZ14" i="14"/>
  <c r="AV14" i="14"/>
  <c r="AR14" i="14"/>
  <c r="BG13" i="14"/>
  <c r="BC13" i="14"/>
  <c r="AY13" i="14"/>
  <c r="AU13" i="14"/>
  <c r="AQ13" i="14"/>
  <c r="BG22" i="13"/>
  <c r="BC22" i="13"/>
  <c r="BH21" i="13"/>
  <c r="BD21" i="13"/>
  <c r="AZ21" i="13"/>
  <c r="BE20" i="13"/>
  <c r="BA20" i="13"/>
  <c r="BF19" i="13"/>
  <c r="BB19" i="13"/>
  <c r="BG18" i="13"/>
  <c r="BC18" i="13"/>
  <c r="BF22" i="14"/>
  <c r="AX22" i="14"/>
  <c r="AP22" i="14"/>
  <c r="AW21" i="14"/>
  <c r="BH20" i="14"/>
  <c r="AZ20" i="14"/>
  <c r="AR20" i="14"/>
  <c r="BC19" i="14"/>
  <c r="AU19" i="14"/>
  <c r="AQ19" i="14"/>
  <c r="BB18" i="14"/>
  <c r="AT18" i="14"/>
  <c r="BE17" i="14"/>
  <c r="AW17" i="14"/>
  <c r="BH16" i="14"/>
  <c r="AZ16" i="14"/>
  <c r="AR16" i="14"/>
  <c r="BC15" i="14"/>
  <c r="AU15" i="14"/>
  <c r="BF14" i="14"/>
  <c r="AX14" i="14"/>
  <c r="BG22" i="14"/>
  <c r="BC22" i="14"/>
  <c r="AY22" i="14"/>
  <c r="AU22" i="14"/>
  <c r="AQ22" i="14"/>
  <c r="BF21" i="14"/>
  <c r="BB21" i="14"/>
  <c r="AX21" i="14"/>
  <c r="AT21" i="14"/>
  <c r="AP21" i="14"/>
  <c r="BE20" i="14"/>
  <c r="BA20" i="14"/>
  <c r="AW20" i="14"/>
  <c r="AS20" i="14"/>
  <c r="BH19" i="14"/>
  <c r="BD19" i="14"/>
  <c r="AZ19" i="14"/>
  <c r="AV19" i="14"/>
  <c r="AR19" i="14"/>
  <c r="BG18" i="14"/>
  <c r="BC18" i="14"/>
  <c r="AY18" i="14"/>
  <c r="AU18" i="14"/>
  <c r="AQ18" i="14"/>
  <c r="BF17" i="14"/>
  <c r="BB17" i="14"/>
  <c r="AX17" i="14"/>
  <c r="AT17" i="14"/>
  <c r="AP17" i="14"/>
  <c r="BE16" i="14"/>
  <c r="BA16" i="14"/>
  <c r="AW16" i="14"/>
  <c r="AS16" i="14"/>
  <c r="BH15" i="14"/>
  <c r="BD15" i="14"/>
  <c r="AZ15" i="14"/>
  <c r="AV15" i="14"/>
  <c r="AR15" i="14"/>
  <c r="BG14" i="14"/>
  <c r="BC14" i="14"/>
  <c r="AY14" i="14"/>
  <c r="AU14" i="14"/>
  <c r="AQ14" i="14"/>
  <c r="BF13" i="14"/>
  <c r="BB13" i="14"/>
  <c r="AX13" i="14"/>
  <c r="AT13" i="14"/>
  <c r="AP13" i="14"/>
  <c r="BF22" i="13"/>
  <c r="BB22" i="13"/>
  <c r="BG21" i="13"/>
  <c r="BC21" i="13"/>
  <c r="BH20" i="13"/>
  <c r="BD20" i="13"/>
  <c r="AZ20" i="13"/>
  <c r="BE19" i="13"/>
  <c r="BA19" i="13"/>
  <c r="BF18" i="13"/>
  <c r="BB18" i="13"/>
  <c r="BA14" i="13"/>
  <c r="BB22" i="14"/>
  <c r="AT22" i="14"/>
  <c r="BE21" i="14"/>
  <c r="BA21" i="14"/>
  <c r="AS21" i="14"/>
  <c r="BD20" i="14"/>
  <c r="AV20" i="14"/>
  <c r="BG19" i="14"/>
  <c r="AY19" i="14"/>
  <c r="BF18" i="14"/>
  <c r="AX18" i="14"/>
  <c r="AP18" i="14"/>
  <c r="BA17" i="14"/>
  <c r="AS17" i="14"/>
  <c r="BD16" i="14"/>
  <c r="AV16" i="14"/>
  <c r="BG15" i="14"/>
  <c r="AY15" i="14"/>
  <c r="AQ15" i="14"/>
  <c r="BB14" i="14"/>
  <c r="BE22" i="14"/>
  <c r="BH21" i="14"/>
  <c r="AR21" i="14"/>
  <c r="AU20" i="14"/>
  <c r="AX19" i="14"/>
  <c r="BA18" i="14"/>
  <c r="BD17" i="14"/>
  <c r="BG16" i="14"/>
  <c r="AQ16" i="14"/>
  <c r="AT15" i="14"/>
  <c r="AW14" i="14"/>
  <c r="BH13" i="14"/>
  <c r="AZ13" i="14"/>
  <c r="AR13" i="14"/>
  <c r="BH22" i="13"/>
  <c r="AZ22" i="13"/>
  <c r="BA21" i="13"/>
  <c r="BB20" i="13"/>
  <c r="BC19" i="13"/>
  <c r="BD18" i="13"/>
  <c r="BD22" i="13"/>
  <c r="BE21" i="13"/>
  <c r="BF20" i="13"/>
  <c r="BG19" i="13"/>
  <c r="BH18" i="13"/>
  <c r="AZ18" i="13"/>
  <c r="AS22" i="14"/>
  <c r="AV21" i="14"/>
  <c r="AY20" i="14"/>
  <c r="BB19" i="14"/>
  <c r="BE18" i="14"/>
  <c r="BH17" i="14"/>
  <c r="AR17" i="14"/>
  <c r="AU16" i="14"/>
  <c r="AX15" i="14"/>
  <c r="BA14" i="14"/>
  <c r="AP14" i="14"/>
  <c r="BA13" i="14"/>
  <c r="AS13" i="14"/>
  <c r="BA22" i="13"/>
  <c r="BC20" i="13"/>
  <c r="BD19" i="13"/>
  <c r="BA22" i="14"/>
  <c r="BD21" i="14"/>
  <c r="BG20" i="14"/>
  <c r="AQ20" i="14"/>
  <c r="AT19" i="14"/>
  <c r="AW18" i="14"/>
  <c r="AZ17" i="14"/>
  <c r="BC16" i="14"/>
  <c r="BF15" i="14"/>
  <c r="AP15" i="14"/>
  <c r="AT14" i="14"/>
  <c r="BE13" i="14"/>
  <c r="AW13" i="14"/>
  <c r="BE22" i="13"/>
  <c r="BF21" i="13"/>
  <c r="BG20" i="13"/>
  <c r="BH19" i="13"/>
  <c r="AZ19" i="13"/>
  <c r="BA18" i="13"/>
  <c r="AW22" i="14"/>
  <c r="AZ21" i="14"/>
  <c r="BC20" i="14"/>
  <c r="BF19" i="14"/>
  <c r="AP19" i="14"/>
  <c r="AS18" i="14"/>
  <c r="AV17" i="14"/>
  <c r="AY16" i="14"/>
  <c r="BB15" i="14"/>
  <c r="BE14" i="14"/>
  <c r="AS14" i="14"/>
  <c r="BD13" i="14"/>
  <c r="AV13" i="14"/>
  <c r="BB21" i="13"/>
  <c r="BE18" i="13"/>
  <c r="AZ16" i="13"/>
  <c r="BG14" i="13"/>
  <c r="BA13" i="13"/>
  <c r="BA17" i="13"/>
  <c r="AZ17" i="13"/>
  <c r="BD14" i="13"/>
  <c r="AZ13" i="13"/>
  <c r="BE14" i="13"/>
  <c r="AZ14" i="13"/>
  <c r="BB14" i="13"/>
  <c r="BA16" i="13"/>
  <c r="BE16" i="13"/>
  <c r="BF14" i="13"/>
  <c r="BG16" i="13"/>
  <c r="BH14" i="13"/>
  <c r="BF16" i="13"/>
  <c r="BC14" i="13"/>
  <c r="BB16" i="13"/>
  <c r="BC16" i="13"/>
  <c r="BD16" i="13"/>
  <c r="BB17" i="13"/>
  <c r="BH16" i="13"/>
  <c r="BG13" i="13"/>
  <c r="BE13" i="13"/>
  <c r="BF13" i="13"/>
  <c r="BH13" i="13"/>
  <c r="BD13" i="13"/>
  <c r="BC17" i="13"/>
  <c r="BC13" i="13"/>
  <c r="BB13" i="13"/>
  <c r="BE17" i="13"/>
  <c r="BD17" i="13"/>
  <c r="BF17" i="13"/>
  <c r="BH17" i="13"/>
  <c r="BG17" i="13"/>
  <c r="AF22" i="14"/>
  <c r="Q22" i="14"/>
  <c r="AB21" i="14"/>
  <c r="O21" i="14"/>
  <c r="AE20" i="14"/>
  <c r="Q20" i="14"/>
  <c r="AH19" i="14"/>
  <c r="T19" i="14"/>
  <c r="AJ18" i="14"/>
  <c r="W18" i="14"/>
  <c r="AM17" i="14"/>
  <c r="X17" i="14"/>
  <c r="AM16" i="14"/>
  <c r="Z16" i="14"/>
  <c r="AK15" i="14"/>
  <c r="V15" i="14"/>
  <c r="AN14" i="14"/>
  <c r="Y14" i="14"/>
  <c r="AN13" i="14"/>
  <c r="Z13" i="14"/>
  <c r="L13" i="14"/>
  <c r="AB22" i="13"/>
  <c r="P22" i="13"/>
  <c r="Y21" i="13"/>
  <c r="N21" i="13"/>
  <c r="V20" i="13"/>
  <c r="L20" i="13"/>
  <c r="T19" i="13"/>
  <c r="AB18" i="13"/>
  <c r="R18" i="13"/>
  <c r="Z17" i="13"/>
  <c r="O17" i="13"/>
  <c r="X16" i="13"/>
  <c r="M16" i="13"/>
  <c r="U15" i="13"/>
  <c r="AD14" i="13"/>
  <c r="S14" i="13"/>
  <c r="AA13" i="13"/>
  <c r="Q13" i="13"/>
  <c r="K17" i="13"/>
  <c r="AN22" i="14"/>
  <c r="AA22" i="14"/>
  <c r="L22" i="14"/>
  <c r="AA21" i="14"/>
  <c r="L21" i="14"/>
  <c r="AD20" i="14"/>
  <c r="O20" i="14"/>
  <c r="AF19" i="14"/>
  <c r="R19" i="14"/>
  <c r="AI18" i="14"/>
  <c r="T18" i="14"/>
  <c r="AL17" i="14"/>
  <c r="W17" i="14"/>
  <c r="AH16" i="14"/>
  <c r="U16" i="14"/>
  <c r="AJ15" i="14"/>
  <c r="U15" i="14"/>
  <c r="AK14" i="14"/>
  <c r="X14" i="14"/>
  <c r="AI13" i="14"/>
  <c r="T13" i="14"/>
  <c r="K18" i="14"/>
  <c r="W22" i="13"/>
  <c r="L22" i="13"/>
  <c r="U21" i="13"/>
  <c r="AC20" i="13"/>
  <c r="R20" i="13"/>
  <c r="AA19" i="13"/>
  <c r="P19" i="13"/>
  <c r="X18" i="13"/>
  <c r="N18" i="13"/>
  <c r="V17" i="13"/>
  <c r="AD16" i="13"/>
  <c r="I28" i="13" s="1"/>
  <c r="T16" i="13"/>
  <c r="AB15" i="13"/>
  <c r="Q15" i="13"/>
  <c r="Z14" i="13"/>
  <c r="O14" i="13"/>
  <c r="W13" i="13"/>
  <c r="M13" i="13"/>
  <c r="K13" i="13"/>
  <c r="I17" i="14"/>
  <c r="E21" i="13"/>
  <c r="G17" i="13"/>
  <c r="E13" i="13"/>
  <c r="H20" i="13"/>
  <c r="F17" i="13"/>
  <c r="F15" i="13"/>
  <c r="I20" i="14"/>
  <c r="F19" i="14"/>
  <c r="I16" i="14"/>
  <c r="H18" i="14"/>
  <c r="E22" i="13"/>
  <c r="F20" i="14"/>
  <c r="F13" i="14"/>
  <c r="E19" i="13"/>
  <c r="E17" i="13"/>
  <c r="E15" i="13"/>
  <c r="I13" i="14"/>
  <c r="J21" i="13"/>
  <c r="J19" i="13"/>
  <c r="J17" i="13"/>
  <c r="F14" i="13"/>
  <c r="G21" i="14"/>
  <c r="H19" i="14"/>
  <c r="G17" i="14"/>
  <c r="E14" i="14"/>
  <c r="J17" i="14"/>
  <c r="J15" i="14"/>
  <c r="H13" i="14"/>
  <c r="S22" i="14"/>
  <c r="AM22" i="14"/>
  <c r="X22" i="14"/>
  <c r="AJ21" i="14"/>
  <c r="V21" i="14"/>
  <c r="AL20" i="14"/>
  <c r="Y20" i="14"/>
  <c r="AO19" i="14"/>
  <c r="Z19" i="14"/>
  <c r="M19" i="14"/>
  <c r="AC18" i="14"/>
  <c r="O18" i="14"/>
  <c r="AF17" i="14"/>
  <c r="R17" i="14"/>
  <c r="AG16" i="14"/>
  <c r="R16" i="14"/>
  <c r="AD15" i="14"/>
  <c r="I27" i="14" s="1"/>
  <c r="P15" i="14"/>
  <c r="AF14" i="14"/>
  <c r="S14" i="14"/>
  <c r="AH13" i="14"/>
  <c r="S13" i="14"/>
  <c r="K15" i="14"/>
  <c r="V22" i="13"/>
  <c r="AD21" i="13"/>
  <c r="I45" i="13" s="1"/>
  <c r="S21" i="13"/>
  <c r="AB20" i="13"/>
  <c r="Q20" i="13"/>
  <c r="Y19" i="13"/>
  <c r="O19" i="13"/>
  <c r="W18" i="13"/>
  <c r="L18" i="13"/>
  <c r="U17" i="13"/>
  <c r="AC16" i="13"/>
  <c r="R16" i="13"/>
  <c r="AA15" i="13"/>
  <c r="P15" i="13"/>
  <c r="X14" i="13"/>
  <c r="N14" i="13"/>
  <c r="V13" i="13"/>
  <c r="K22" i="13"/>
  <c r="E22" i="14"/>
  <c r="E16" i="14"/>
  <c r="G20" i="13"/>
  <c r="G16" i="13"/>
  <c r="G13" i="14"/>
  <c r="H19" i="13"/>
  <c r="J16" i="13"/>
  <c r="J14" i="13"/>
  <c r="J22" i="14"/>
  <c r="E19" i="14"/>
  <c r="E15" i="14"/>
  <c r="H16" i="14"/>
  <c r="I21" i="13"/>
  <c r="E18" i="14"/>
  <c r="I20" i="13"/>
  <c r="I18" i="13"/>
  <c r="I16" i="13"/>
  <c r="I14" i="13"/>
  <c r="E13" i="14"/>
  <c r="F21" i="13"/>
  <c r="F19" i="13"/>
  <c r="H16" i="13"/>
  <c r="J13" i="13"/>
  <c r="H22" i="14"/>
  <c r="E20" i="14"/>
  <c r="G16" i="14"/>
  <c r="G19" i="14"/>
  <c r="F17" i="14"/>
  <c r="F15" i="14"/>
  <c r="G22" i="13"/>
  <c r="AG22" i="14"/>
  <c r="AH21" i="14"/>
  <c r="T21" i="14"/>
  <c r="AK20" i="14"/>
  <c r="V20" i="14"/>
  <c r="AN19" i="14"/>
  <c r="Y19" i="14"/>
  <c r="AO18" i="14"/>
  <c r="AB18" i="14"/>
  <c r="M18" i="14"/>
  <c r="AD17" i="14"/>
  <c r="I29" i="14" s="1"/>
  <c r="P17" i="14"/>
  <c r="AA16" i="14"/>
  <c r="M16" i="14"/>
  <c r="AB15" i="14"/>
  <c r="AC13" i="13"/>
  <c r="N16" i="13"/>
  <c r="S18" i="13"/>
  <c r="X20" i="13"/>
  <c r="AC22" i="13"/>
  <c r="AE14" i="14"/>
  <c r="J14" i="14"/>
  <c r="J18" i="14"/>
  <c r="I19" i="14"/>
  <c r="F13" i="13"/>
  <c r="J18" i="13"/>
  <c r="J22" i="13"/>
  <c r="E16" i="13"/>
  <c r="E20" i="13"/>
  <c r="I21" i="14"/>
  <c r="G14" i="14"/>
  <c r="F21" i="14"/>
  <c r="F16" i="13"/>
  <c r="H22" i="13"/>
  <c r="G19" i="13"/>
  <c r="F22" i="14"/>
  <c r="T14" i="13"/>
  <c r="Y16" i="13"/>
  <c r="AD18" i="13"/>
  <c r="I32" i="13" s="1"/>
  <c r="O21" i="13"/>
  <c r="N13" i="14"/>
  <c r="N15" i="14"/>
  <c r="G13" i="13"/>
  <c r="H17" i="13"/>
  <c r="G14" i="13"/>
  <c r="I22" i="13"/>
  <c r="K18" i="13"/>
  <c r="L15" i="13"/>
  <c r="Q17" i="13"/>
  <c r="U19" i="13"/>
  <c r="Z21" i="13"/>
  <c r="AB13" i="14"/>
  <c r="K14" i="13"/>
  <c r="K20" i="13"/>
  <c r="N13" i="13"/>
  <c r="S13" i="13"/>
  <c r="Y13" i="13"/>
  <c r="AD13" i="13"/>
  <c r="I25" i="13" s="1"/>
  <c r="P14" i="13"/>
  <c r="V14" i="13"/>
  <c r="AA14" i="13"/>
  <c r="M15" i="13"/>
  <c r="S15" i="13"/>
  <c r="X15" i="13"/>
  <c r="AC15" i="13"/>
  <c r="P16" i="13"/>
  <c r="U16" i="13"/>
  <c r="Z16" i="13"/>
  <c r="M17" i="13"/>
  <c r="R17" i="13"/>
  <c r="W17" i="13"/>
  <c r="AC17" i="13"/>
  <c r="O18" i="13"/>
  <c r="T18" i="13"/>
  <c r="Z18" i="13"/>
  <c r="L19" i="13"/>
  <c r="Q19" i="13"/>
  <c r="W19" i="13"/>
  <c r="AB19" i="13"/>
  <c r="N20" i="13"/>
  <c r="T20" i="13"/>
  <c r="Y20" i="13"/>
  <c r="AD20" i="13"/>
  <c r="Q21" i="13"/>
  <c r="V21" i="13"/>
  <c r="AA21" i="13"/>
  <c r="N22" i="13"/>
  <c r="S22" i="13"/>
  <c r="X22" i="13"/>
  <c r="K13" i="14"/>
  <c r="K19" i="14"/>
  <c r="O13" i="14"/>
  <c r="W13" i="14"/>
  <c r="AD13" i="14"/>
  <c r="I25" i="14" s="1"/>
  <c r="AJ13" i="14"/>
  <c r="M14" i="14"/>
  <c r="T14" i="14"/>
  <c r="AA14" i="14"/>
  <c r="AI14" i="14"/>
  <c r="AO14" i="14"/>
  <c r="Q15" i="14"/>
  <c r="Y15" i="14"/>
  <c r="AF15" i="14"/>
  <c r="AL15" i="14"/>
  <c r="O16" i="14"/>
  <c r="V16" i="14"/>
  <c r="AC16" i="14"/>
  <c r="AK16" i="14"/>
  <c r="L17" i="14"/>
  <c r="S17" i="14"/>
  <c r="AA17" i="14"/>
  <c r="AH17" i="14"/>
  <c r="AN17" i="14"/>
  <c r="Q18" i="14"/>
  <c r="X18" i="14"/>
  <c r="AE18" i="14"/>
  <c r="AM18" i="14"/>
  <c r="N19" i="14"/>
  <c r="U19" i="14"/>
  <c r="AC19" i="14"/>
  <c r="AJ19" i="14"/>
  <c r="S20" i="14"/>
  <c r="Z20" i="14"/>
  <c r="AG20" i="14"/>
  <c r="AO20" i="14"/>
  <c r="P21" i="14"/>
  <c r="W21" i="14"/>
  <c r="AE21" i="14"/>
  <c r="AL21" i="14"/>
  <c r="M22" i="14"/>
  <c r="U22" i="14"/>
  <c r="AB22" i="14"/>
  <c r="AI22" i="14"/>
  <c r="AV22" i="13"/>
  <c r="AR22" i="13"/>
  <c r="AN22" i="13"/>
  <c r="AJ22" i="13"/>
  <c r="AF22" i="13"/>
  <c r="AX21" i="13"/>
  <c r="AT21" i="13"/>
  <c r="AP21" i="13"/>
  <c r="AL21" i="13"/>
  <c r="AH21" i="13"/>
  <c r="AV20" i="13"/>
  <c r="AR20" i="13"/>
  <c r="AN20" i="13"/>
  <c r="AJ20" i="13"/>
  <c r="AF20" i="13"/>
  <c r="AX19" i="13"/>
  <c r="AT19" i="13"/>
  <c r="AP19" i="13"/>
  <c r="AL19" i="13"/>
  <c r="AH19" i="13"/>
  <c r="AV18" i="13"/>
  <c r="AR18" i="13"/>
  <c r="AN18" i="13"/>
  <c r="AJ18" i="13"/>
  <c r="AF18" i="13"/>
  <c r="AX22" i="13"/>
  <c r="AL22" i="13"/>
  <c r="AH22" i="13"/>
  <c r="AR21" i="13"/>
  <c r="AN21" i="13"/>
  <c r="AF21" i="13"/>
  <c r="AT20" i="13"/>
  <c r="AL20" i="13"/>
  <c r="AH20" i="13"/>
  <c r="AV19" i="13"/>
  <c r="AN19" i="13"/>
  <c r="AF19" i="13"/>
  <c r="AT18" i="13"/>
  <c r="AP18" i="13"/>
  <c r="AH18" i="13"/>
  <c r="AW22" i="13"/>
  <c r="AU21" i="13"/>
  <c r="AI21" i="13"/>
  <c r="AW20" i="13"/>
  <c r="AO20" i="13"/>
  <c r="AG20" i="13"/>
  <c r="AU19" i="13"/>
  <c r="AQ19" i="13"/>
  <c r="AI19" i="13"/>
  <c r="AW18" i="13"/>
  <c r="AS18" i="13"/>
  <c r="AO18" i="13"/>
  <c r="AG18" i="13"/>
  <c r="AY22" i="13"/>
  <c r="AU22" i="13"/>
  <c r="AQ22" i="13"/>
  <c r="AM22" i="13"/>
  <c r="AI22" i="13"/>
  <c r="AE22" i="13"/>
  <c r="AW21" i="13"/>
  <c r="AS21" i="13"/>
  <c r="AO21" i="13"/>
  <c r="AK21" i="13"/>
  <c r="AG21" i="13"/>
  <c r="AY20" i="13"/>
  <c r="AU20" i="13"/>
  <c r="AQ20" i="13"/>
  <c r="AM20" i="13"/>
  <c r="AI20" i="13"/>
  <c r="AE20" i="13"/>
  <c r="AW19" i="13"/>
  <c r="AS19" i="13"/>
  <c r="AO19" i="13"/>
  <c r="AK19" i="13"/>
  <c r="AG19" i="13"/>
  <c r="AY18" i="13"/>
  <c r="AU18" i="13"/>
  <c r="AQ18" i="13"/>
  <c r="AM18" i="13"/>
  <c r="AI18" i="13"/>
  <c r="AE18" i="13"/>
  <c r="AT22" i="13"/>
  <c r="AP22" i="13"/>
  <c r="AV21" i="13"/>
  <c r="AJ21" i="13"/>
  <c r="AX20" i="13"/>
  <c r="AP20" i="13"/>
  <c r="AR19" i="13"/>
  <c r="AJ19" i="13"/>
  <c r="AX18" i="13"/>
  <c r="AL18" i="13"/>
  <c r="AE13" i="13"/>
  <c r="AS22" i="13"/>
  <c r="AO22" i="13"/>
  <c r="AK22" i="13"/>
  <c r="AG22" i="13"/>
  <c r="AY21" i="13"/>
  <c r="AQ21" i="13"/>
  <c r="AM21" i="13"/>
  <c r="AE21" i="13"/>
  <c r="AS20" i="13"/>
  <c r="AK20" i="13"/>
  <c r="AY19" i="13"/>
  <c r="AM19" i="13"/>
  <c r="AE19" i="13"/>
  <c r="AK18" i="13"/>
  <c r="AW14" i="13"/>
  <c r="AP17" i="13"/>
  <c r="AT14" i="13"/>
  <c r="AN16" i="13"/>
  <c r="AU16" i="13"/>
  <c r="AE16" i="13"/>
  <c r="AG16" i="13"/>
  <c r="AL14" i="13"/>
  <c r="AO14" i="13"/>
  <c r="AM17" i="13"/>
  <c r="AV14" i="13"/>
  <c r="AF14" i="13"/>
  <c r="AM14" i="13"/>
  <c r="AH14" i="13"/>
  <c r="AT16" i="13"/>
  <c r="AW17" i="13"/>
  <c r="AJ17" i="13"/>
  <c r="AV16" i="13"/>
  <c r="AF16" i="13"/>
  <c r="AM16" i="13"/>
  <c r="AS14" i="13"/>
  <c r="AW16" i="13"/>
  <c r="AX16" i="13"/>
  <c r="AS16" i="13"/>
  <c r="AN14" i="13"/>
  <c r="AU14" i="13"/>
  <c r="AE14" i="13"/>
  <c r="AX14" i="13"/>
  <c r="AN17" i="13"/>
  <c r="AR17" i="13"/>
  <c r="AR16" i="13"/>
  <c r="AI16" i="13"/>
  <c r="AI17" i="13"/>
  <c r="AE17" i="13"/>
  <c r="AJ14" i="13"/>
  <c r="AF13" i="13"/>
  <c r="AP16" i="13"/>
  <c r="AJ16" i="13"/>
  <c r="AQ16" i="13"/>
  <c r="AK14" i="13"/>
  <c r="AO16" i="13"/>
  <c r="AH16" i="13"/>
  <c r="AK16" i="13"/>
  <c r="AU17" i="13"/>
  <c r="AR14" i="13"/>
  <c r="AY14" i="13"/>
  <c r="AI14" i="13"/>
  <c r="AP14" i="13"/>
  <c r="AF17" i="13"/>
  <c r="AG17" i="13"/>
  <c r="AY16" i="13"/>
  <c r="AE15" i="13"/>
  <c r="AG14" i="13"/>
  <c r="AQ14" i="13"/>
  <c r="AL16" i="13"/>
  <c r="AK17" i="13"/>
  <c r="AS17" i="13"/>
  <c r="AY17" i="13"/>
  <c r="AH17" i="13"/>
  <c r="AQ17" i="13"/>
  <c r="AO17" i="13"/>
  <c r="AT17" i="13"/>
  <c r="AL17" i="13"/>
  <c r="AF15" i="13"/>
  <c r="AX17" i="13"/>
  <c r="AV17" i="13"/>
  <c r="AL13" i="13"/>
  <c r="AJ13" i="13"/>
  <c r="AM13" i="13"/>
  <c r="AU13" i="13"/>
  <c r="AK13" i="13"/>
  <c r="AS13" i="13"/>
  <c r="AH13" i="13"/>
  <c r="AO13" i="13"/>
  <c r="AN13" i="13"/>
  <c r="AY13" i="13"/>
  <c r="AP13" i="13"/>
  <c r="AV13" i="13"/>
  <c r="AT13" i="13"/>
  <c r="AR13" i="13"/>
  <c r="AX13" i="13"/>
  <c r="AG13" i="13"/>
  <c r="AW13" i="13"/>
  <c r="AI13" i="13"/>
  <c r="AQ13" i="13"/>
  <c r="AG15" i="13"/>
  <c r="AH15" i="13"/>
  <c r="AI15" i="13"/>
  <c r="AJ15" i="13"/>
  <c r="AK15" i="13"/>
  <c r="AN15" i="13"/>
  <c r="AM15" i="13"/>
  <c r="AL15" i="13"/>
  <c r="AO15" i="13"/>
  <c r="AP15" i="13"/>
  <c r="AQ15" i="13"/>
  <c r="AR15" i="13"/>
  <c r="AS15" i="13"/>
  <c r="K16" i="13"/>
  <c r="K21" i="13"/>
  <c r="O13" i="13"/>
  <c r="U13" i="13"/>
  <c r="Z13" i="13"/>
  <c r="L14" i="13"/>
  <c r="R14" i="13"/>
  <c r="W14" i="13"/>
  <c r="AB14" i="13"/>
  <c r="O15" i="13"/>
  <c r="T15" i="13"/>
  <c r="Y15" i="13"/>
  <c r="L16" i="13"/>
  <c r="Q16" i="13"/>
  <c r="V16" i="13"/>
  <c r="AB16" i="13"/>
  <c r="N17" i="13"/>
  <c r="S17" i="13"/>
  <c r="Y17" i="13"/>
  <c r="AD17" i="13"/>
  <c r="P18" i="13"/>
  <c r="V18" i="13"/>
  <c r="AA18" i="13"/>
  <c r="M19" i="13"/>
  <c r="S19" i="13"/>
  <c r="X19" i="13"/>
  <c r="AC19" i="13"/>
  <c r="P20" i="13"/>
  <c r="U20" i="13"/>
  <c r="Z20" i="13"/>
  <c r="M21" i="13"/>
  <c r="R21" i="13"/>
  <c r="W21" i="13"/>
  <c r="AC21" i="13"/>
  <c r="O22" i="13"/>
  <c r="T22" i="13"/>
  <c r="AA22" i="13"/>
  <c r="K14" i="14"/>
  <c r="K21" i="14"/>
  <c r="R13" i="14"/>
  <c r="X13" i="14"/>
  <c r="AE13" i="14"/>
  <c r="AM13" i="14"/>
  <c r="O14" i="14"/>
  <c r="U14" i="14"/>
  <c r="AC14" i="14"/>
  <c r="AJ14" i="14"/>
  <c r="L15" i="14"/>
  <c r="T15" i="14"/>
  <c r="Z15" i="14"/>
  <c r="AG15" i="14"/>
  <c r="AO15" i="14"/>
  <c r="Q16" i="14"/>
  <c r="W16" i="14"/>
  <c r="AE16" i="14"/>
  <c r="AL16" i="14"/>
  <c r="N17" i="14"/>
  <c r="V17" i="14"/>
  <c r="AB17" i="14"/>
  <c r="AI17" i="14"/>
  <c r="L18" i="14"/>
  <c r="S18" i="14"/>
  <c r="Y18" i="14"/>
  <c r="AG18" i="14"/>
  <c r="AN18" i="14"/>
  <c r="P19" i="14"/>
  <c r="X19" i="14"/>
  <c r="AD19" i="14"/>
  <c r="AK19" i="14"/>
  <c r="N20" i="14"/>
  <c r="U20" i="14"/>
  <c r="AA20" i="14"/>
  <c r="AI20" i="14"/>
  <c r="R21" i="14"/>
  <c r="Z21" i="14"/>
  <c r="AF21" i="14"/>
  <c r="AM21" i="14"/>
  <c r="P22" i="14"/>
  <c r="W22" i="14"/>
  <c r="AC22" i="14"/>
  <c r="AK22" i="14"/>
  <c r="AV4" i="13"/>
  <c r="AU15" i="13"/>
  <c r="AL22" i="14"/>
  <c r="AH22" i="14"/>
  <c r="AD22" i="14"/>
  <c r="Z22" i="14"/>
  <c r="V22" i="14"/>
  <c r="R22" i="14"/>
  <c r="N22" i="14"/>
  <c r="AO21" i="14"/>
  <c r="AK21" i="14"/>
  <c r="AG21" i="14"/>
  <c r="AC21" i="14"/>
  <c r="Y21" i="14"/>
  <c r="U21" i="14"/>
  <c r="Q21" i="14"/>
  <c r="M21" i="14"/>
  <c r="AN20" i="14"/>
  <c r="AJ20" i="14"/>
  <c r="AF20" i="14"/>
  <c r="AB20" i="14"/>
  <c r="X20" i="14"/>
  <c r="T20" i="14"/>
  <c r="P20" i="14"/>
  <c r="L20" i="14"/>
  <c r="AM19" i="14"/>
  <c r="AI19" i="14"/>
  <c r="AE19" i="14"/>
  <c r="AA19" i="14"/>
  <c r="W19" i="14"/>
  <c r="S19" i="14"/>
  <c r="O19" i="14"/>
  <c r="AL18" i="14"/>
  <c r="AH18" i="14"/>
  <c r="AD18" i="14"/>
  <c r="Z18" i="14"/>
  <c r="V18" i="14"/>
  <c r="R18" i="14"/>
  <c r="N18" i="14"/>
  <c r="AO17" i="14"/>
  <c r="AK17" i="14"/>
  <c r="AG17" i="14"/>
  <c r="AC17" i="14"/>
  <c r="Y17" i="14"/>
  <c r="U17" i="14"/>
  <c r="Q17" i="14"/>
  <c r="M17" i="14"/>
  <c r="AN16" i="14"/>
  <c r="AJ16" i="14"/>
  <c r="AF16" i="14"/>
  <c r="AB16" i="14"/>
  <c r="X16" i="14"/>
  <c r="T16" i="14"/>
  <c r="P16" i="14"/>
  <c r="L16" i="14"/>
  <c r="AM15" i="14"/>
  <c r="AI15" i="14"/>
  <c r="AE15" i="14"/>
  <c r="AA15" i="14"/>
  <c r="W15" i="14"/>
  <c r="S15" i="14"/>
  <c r="O15" i="14"/>
  <c r="AL14" i="14"/>
  <c r="AH14" i="14"/>
  <c r="AD14" i="14"/>
  <c r="I26" i="14" s="1"/>
  <c r="Z14" i="14"/>
  <c r="V14" i="14"/>
  <c r="R14" i="14"/>
  <c r="N14" i="14"/>
  <c r="AO13" i="14"/>
  <c r="AK13" i="14"/>
  <c r="AG13" i="14"/>
  <c r="AC13" i="14"/>
  <c r="Y13" i="14"/>
  <c r="U13" i="14"/>
  <c r="Q13" i="14"/>
  <c r="M13" i="14"/>
  <c r="K20" i="14"/>
  <c r="K16" i="14"/>
  <c r="AD22" i="13"/>
  <c r="I46" i="13" s="1"/>
  <c r="Z22" i="13"/>
  <c r="K15" i="13"/>
  <c r="K19" i="13"/>
  <c r="L13" i="13"/>
  <c r="P13" i="13"/>
  <c r="T13" i="13"/>
  <c r="X13" i="13"/>
  <c r="AB13" i="13"/>
  <c r="M14" i="13"/>
  <c r="Q14" i="13"/>
  <c r="U14" i="13"/>
  <c r="Y14" i="13"/>
  <c r="AC14" i="13"/>
  <c r="N15" i="13"/>
  <c r="R15" i="13"/>
  <c r="V15" i="13"/>
  <c r="Z15" i="13"/>
  <c r="AD15" i="13"/>
  <c r="I27" i="13" s="1"/>
  <c r="O16" i="13"/>
  <c r="S16" i="13"/>
  <c r="W16" i="13"/>
  <c r="AA16" i="13"/>
  <c r="L17" i="13"/>
  <c r="P17" i="13"/>
  <c r="T17" i="13"/>
  <c r="X17" i="13"/>
  <c r="AB17" i="13"/>
  <c r="M18" i="13"/>
  <c r="Q18" i="13"/>
  <c r="U18" i="13"/>
  <c r="Y18" i="13"/>
  <c r="AC18" i="13"/>
  <c r="N19" i="13"/>
  <c r="R19" i="13"/>
  <c r="V19" i="13"/>
  <c r="Z19" i="13"/>
  <c r="AD19" i="13"/>
  <c r="I41" i="13" s="1"/>
  <c r="O20" i="13"/>
  <c r="S20" i="13"/>
  <c r="W20" i="13"/>
  <c r="AA20" i="13"/>
  <c r="L21" i="13"/>
  <c r="P21" i="13"/>
  <c r="T21" i="13"/>
  <c r="X21" i="13"/>
  <c r="AB21" i="13"/>
  <c r="M22" i="13"/>
  <c r="Q22" i="13"/>
  <c r="U22" i="13"/>
  <c r="Y22" i="13"/>
  <c r="K17" i="14"/>
  <c r="K22" i="14"/>
  <c r="P13" i="14"/>
  <c r="V13" i="14"/>
  <c r="AA13" i="14"/>
  <c r="AF13" i="14"/>
  <c r="AL13" i="14"/>
  <c r="L14" i="14"/>
  <c r="Q14" i="14"/>
  <c r="W14" i="14"/>
  <c r="AB14" i="14"/>
  <c r="AG14" i="14"/>
  <c r="AM14" i="14"/>
  <c r="M15" i="14"/>
  <c r="R15" i="14"/>
  <c r="X15" i="14"/>
  <c r="AC15" i="14"/>
  <c r="AH15" i="14"/>
  <c r="AN15" i="14"/>
  <c r="N16" i="14"/>
  <c r="S16" i="14"/>
  <c r="Y16" i="14"/>
  <c r="AD16" i="14"/>
  <c r="I28" i="14" s="1"/>
  <c r="AI16" i="14"/>
  <c r="AO16" i="14"/>
  <c r="O17" i="14"/>
  <c r="T17" i="14"/>
  <c r="Z17" i="14"/>
  <c r="AE17" i="14"/>
  <c r="AJ17" i="14"/>
  <c r="P18" i="14"/>
  <c r="U18" i="14"/>
  <c r="AA18" i="14"/>
  <c r="AF18" i="14"/>
  <c r="AK18" i="14"/>
  <c r="L19" i="14"/>
  <c r="Q19" i="14"/>
  <c r="V19" i="14"/>
  <c r="AB19" i="14"/>
  <c r="AG19" i="14"/>
  <c r="AL19" i="14"/>
  <c r="M20" i="14"/>
  <c r="R20" i="14"/>
  <c r="W20" i="14"/>
  <c r="AC20" i="14"/>
  <c r="AH20" i="14"/>
  <c r="AM20" i="14"/>
  <c r="N21" i="14"/>
  <c r="S21" i="14"/>
  <c r="X21" i="14"/>
  <c r="AD21" i="14"/>
  <c r="I32" i="14" s="1"/>
  <c r="AI21" i="14"/>
  <c r="AN21" i="14"/>
  <c r="O22" i="14"/>
  <c r="T22" i="14"/>
  <c r="Y22" i="14"/>
  <c r="AE22" i="14"/>
  <c r="AJ22" i="14"/>
  <c r="AO22" i="14"/>
  <c r="C28" i="11"/>
  <c r="C32" i="11"/>
  <c r="D19" i="12"/>
  <c r="H32" i="14"/>
  <c r="H33" i="13"/>
  <c r="L27" i="12"/>
  <c r="I27" i="12"/>
  <c r="E41" i="13" s="1"/>
  <c r="F41" i="13" s="1"/>
  <c r="G41" i="13" s="1"/>
  <c r="C6" i="11"/>
  <c r="E29" i="13"/>
  <c r="F29" i="13" s="1"/>
  <c r="G29" i="13" s="1"/>
  <c r="E29" i="14"/>
  <c r="F29" i="14" s="1"/>
  <c r="G29" i="14" s="1"/>
  <c r="D17" i="9"/>
  <c r="D19" i="9" s="1"/>
  <c r="D27" i="12" s="1"/>
  <c r="C27" i="11" l="1"/>
  <c r="K46" i="13"/>
  <c r="E45" i="13"/>
  <c r="F45" i="13" s="1"/>
  <c r="G45" i="13" s="1"/>
  <c r="K45" i="13" s="1"/>
  <c r="E32" i="13"/>
  <c r="F32" i="13" s="1"/>
  <c r="G32" i="13" s="1"/>
  <c r="K32" i="13" s="1"/>
  <c r="H31" i="14"/>
  <c r="K31" i="14" s="1"/>
  <c r="H44" i="13"/>
  <c r="K44" i="13" s="1"/>
  <c r="I29" i="13"/>
  <c r="J29" i="13" s="1"/>
  <c r="I42" i="13"/>
  <c r="J42" i="13" s="1"/>
  <c r="J43" i="13"/>
  <c r="K43" i="13"/>
  <c r="J41" i="13"/>
  <c r="K41" i="13"/>
  <c r="I26" i="13"/>
  <c r="K32" i="14"/>
  <c r="I30" i="13"/>
  <c r="I33" i="13"/>
  <c r="K33" i="13" s="1"/>
  <c r="I30" i="14"/>
  <c r="I33" i="14"/>
  <c r="K33" i="14" s="1"/>
  <c r="C22" i="11"/>
  <c r="H31" i="13"/>
  <c r="K31" i="13" s="1"/>
  <c r="AW4" i="13"/>
  <c r="AV15" i="13"/>
  <c r="C29" i="11"/>
  <c r="C33" i="11" s="1"/>
  <c r="E30" i="14"/>
  <c r="F30" i="14" s="1"/>
  <c r="G30" i="14" s="1"/>
  <c r="F30" i="13"/>
  <c r="G30" i="13" s="1"/>
  <c r="G27" i="12"/>
  <c r="H27" i="12"/>
  <c r="E27" i="12"/>
  <c r="F27" i="12"/>
  <c r="K29" i="14"/>
  <c r="J29" i="14"/>
  <c r="K29" i="13"/>
  <c r="K42" i="13" l="1"/>
  <c r="AX4" i="13"/>
  <c r="AW15" i="13"/>
  <c r="K30" i="13"/>
  <c r="J30" i="13"/>
  <c r="K30" i="14"/>
  <c r="J30" i="14"/>
  <c r="E26" i="13"/>
  <c r="F26" i="13" s="1"/>
  <c r="G26" i="13" s="1"/>
  <c r="E26" i="14"/>
  <c r="F26" i="14" s="1"/>
  <c r="G26" i="14" s="1"/>
  <c r="E25" i="14"/>
  <c r="F25" i="14" s="1"/>
  <c r="G25" i="14" s="1"/>
  <c r="E25" i="13"/>
  <c r="F25" i="13" s="1"/>
  <c r="G25" i="13" s="1"/>
  <c r="E28" i="14"/>
  <c r="F28" i="14" s="1"/>
  <c r="G28" i="14" s="1"/>
  <c r="E28" i="13"/>
  <c r="F28" i="13" s="1"/>
  <c r="G28" i="13" s="1"/>
  <c r="E27" i="14"/>
  <c r="F27" i="14" s="1"/>
  <c r="G27" i="14" s="1"/>
  <c r="E27" i="13"/>
  <c r="F27" i="13" s="1"/>
  <c r="G27" i="13" s="1"/>
  <c r="C24" i="11"/>
  <c r="C26" i="11" s="1"/>
  <c r="AY4" i="13" l="1"/>
  <c r="AZ4" i="13" s="1"/>
  <c r="AX15" i="13"/>
  <c r="J27" i="13"/>
  <c r="K27" i="13"/>
  <c r="J25" i="13"/>
  <c r="K25" i="13"/>
  <c r="K27" i="14"/>
  <c r="J27" i="14"/>
  <c r="K25" i="14"/>
  <c r="J25" i="14"/>
  <c r="J28" i="13"/>
  <c r="K28" i="13"/>
  <c r="J26" i="14"/>
  <c r="K26" i="14"/>
  <c r="K28" i="14"/>
  <c r="J28" i="14"/>
  <c r="K26" i="13"/>
  <c r="J26" i="13"/>
  <c r="D17" i="12"/>
  <c r="H47" i="13" s="1"/>
  <c r="C34" i="11"/>
  <c r="J47" i="13" l="1"/>
  <c r="J50" i="13" s="1"/>
  <c r="K47" i="13"/>
  <c r="J37" i="13"/>
  <c r="BA4" i="13"/>
  <c r="AZ15" i="13"/>
  <c r="AY15" i="13"/>
  <c r="D18" i="12"/>
  <c r="K48" i="13" s="1"/>
  <c r="H34" i="13"/>
  <c r="K34" i="13" s="1"/>
  <c r="H34" i="14"/>
  <c r="K34" i="14" s="1"/>
  <c r="K50" i="13" l="1"/>
  <c r="E50" i="13" s="1"/>
  <c r="BA15" i="13"/>
  <c r="BB4" i="13"/>
  <c r="H35" i="14"/>
  <c r="K35" i="14" s="1"/>
  <c r="H35" i="13"/>
  <c r="K35" i="13" s="1"/>
  <c r="D30" i="12" s="1"/>
  <c r="C35" i="11" s="1"/>
  <c r="D35" i="11" s="1"/>
  <c r="H50" i="13" l="1"/>
  <c r="D31" i="12" s="1"/>
  <c r="C36" i="11" s="1"/>
  <c r="K37" i="13"/>
  <c r="BC4" i="13"/>
  <c r="BB15" i="13"/>
  <c r="E37" i="13" l="1"/>
  <c r="H37" i="13"/>
  <c r="J57" i="13"/>
  <c r="J59" i="13"/>
  <c r="BD4" i="13"/>
  <c r="BC15" i="13"/>
  <c r="BE4" i="13" l="1"/>
  <c r="BD15" i="13"/>
  <c r="BF4" i="13" l="1"/>
  <c r="BE15" i="13"/>
  <c r="BG4" i="13" l="1"/>
  <c r="BF15" i="13"/>
  <c r="BH4" i="13" l="1"/>
  <c r="BH15" i="13" s="1"/>
  <c r="BG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jarichter</author>
  </authors>
  <commentList>
    <comment ref="I25" authorId="0" shapeId="0" xr:uid="{00000000-0006-0000-0B00-000001000000}">
      <text>
        <r>
          <rPr>
            <b/>
            <sz val="8"/>
            <color indexed="81"/>
            <rFont val="Tahoma"/>
            <family val="2"/>
          </rPr>
          <t>jarichter:</t>
        </r>
        <r>
          <rPr>
            <sz val="8"/>
            <color indexed="81"/>
            <rFont val="Tahoma"/>
            <family val="2"/>
          </rPr>
          <t xml:space="preserve">
Added  to increment </t>
        </r>
      </text>
    </comment>
    <comment ref="I41" authorId="0" shapeId="0" xr:uid="{00000000-0006-0000-0B00-000002000000}">
      <text>
        <r>
          <rPr>
            <b/>
            <sz val="8"/>
            <color indexed="81"/>
            <rFont val="Tahoma"/>
            <family val="2"/>
          </rPr>
          <t>jarichter:</t>
        </r>
        <r>
          <rPr>
            <sz val="8"/>
            <color indexed="81"/>
            <rFont val="Tahoma"/>
            <family val="2"/>
          </rPr>
          <t xml:space="preserve">
Added  to increment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Judith Richter</author>
  </authors>
  <commentList>
    <comment ref="F40" authorId="0" shapeId="0" xr:uid="{00000000-0006-0000-1400-000001000000}">
      <text>
        <r>
          <rPr>
            <b/>
            <sz val="9"/>
            <color indexed="81"/>
            <rFont val="Tahoma"/>
            <family val="2"/>
          </rPr>
          <t>Judith Richter:</t>
        </r>
        <r>
          <rPr>
            <sz val="9"/>
            <color indexed="81"/>
            <rFont val="Tahoma"/>
            <family val="2"/>
          </rPr>
          <t xml:space="preserve">
The year here doesn't matter; no need to update at any point. It's just to facilitate the month increment.</t>
        </r>
      </text>
    </comment>
  </commentList>
</comments>
</file>

<file path=xl/sharedStrings.xml><?xml version="1.0" encoding="utf-8"?>
<sst xmlns="http://schemas.openxmlformats.org/spreadsheetml/2006/main" count="1474" uniqueCount="1047">
  <si>
    <t>There are drop down menus throughout the application to be used when filling out the Application electronically. These menus become available upon clicking on the relevant cells. If you are unable to complete the Application Workbook electronically, please contact the Program office.</t>
  </si>
  <si>
    <t>Company Name:</t>
  </si>
  <si>
    <t>Mailing Address:</t>
  </si>
  <si>
    <t>City:</t>
  </si>
  <si>
    <t>State:</t>
  </si>
  <si>
    <t>ZIP Code:</t>
  </si>
  <si>
    <t>Contact Person:</t>
  </si>
  <si>
    <t>Title:</t>
  </si>
  <si>
    <t>Telephone Number:</t>
  </si>
  <si>
    <t>Fax:</t>
  </si>
  <si>
    <t>Email:</t>
  </si>
  <si>
    <t>Secondary Contact:</t>
  </si>
  <si>
    <t>Project Type:</t>
  </si>
  <si>
    <t>Expected Completion Date:</t>
  </si>
  <si>
    <t>Building Type:</t>
  </si>
  <si>
    <t>Other (Specify):</t>
  </si>
  <si>
    <t>Facility Name (project site):</t>
  </si>
  <si>
    <t>Project Address:</t>
  </si>
  <si>
    <t>MD</t>
  </si>
  <si>
    <t>Have you or are you considering additional projects?</t>
  </si>
  <si>
    <t>Describe:</t>
  </si>
  <si>
    <t xml:space="preserve">If you are implementing multiple energy efficiency measures on the same project site you may be eligible for an additional incentive. </t>
  </si>
  <si>
    <t>Address:</t>
  </si>
  <si>
    <t>Contractor business status:</t>
  </si>
  <si>
    <t>CUSTOMER AGREEMENT</t>
  </si>
  <si>
    <t>Date:</t>
  </si>
  <si>
    <t>Legal Business Entity:</t>
  </si>
  <si>
    <t>ADMINISTRATIVE USE ONLY</t>
  </si>
  <si>
    <t>Project ID #:</t>
  </si>
  <si>
    <t>Date Received:</t>
  </si>
  <si>
    <t>Required Pre-Inspection:</t>
  </si>
  <si>
    <t>Pre-Inspect Date:</t>
  </si>
  <si>
    <t>Inspector:</t>
  </si>
  <si>
    <t>Pre-Approval Date:</t>
  </si>
  <si>
    <t>Pre-Approval Signature:</t>
  </si>
  <si>
    <t>Require Post-Inspection:</t>
  </si>
  <si>
    <t>Post-Inspect Date:</t>
  </si>
  <si>
    <t>Final Approval Date:</t>
  </si>
  <si>
    <t>Final Approval Signature:</t>
  </si>
  <si>
    <t>Terms and Conditions</t>
  </si>
  <si>
    <t>Yes/No</t>
  </si>
  <si>
    <t>Payment</t>
  </si>
  <si>
    <t>Payment Name</t>
  </si>
  <si>
    <t>Building Type</t>
  </si>
  <si>
    <t>Project Type</t>
  </si>
  <si>
    <t>Company Type</t>
  </si>
  <si>
    <t>Company Status</t>
  </si>
  <si>
    <t>How Heard</t>
  </si>
  <si>
    <t>Lookup Range for Dropdown</t>
  </si>
  <si>
    <t>BusinessTypeGeneral</t>
  </si>
  <si>
    <t>Yes</t>
  </si>
  <si>
    <t>Customer (Account Holder)</t>
  </si>
  <si>
    <t>CompanyName</t>
  </si>
  <si>
    <t>Grocery</t>
  </si>
  <si>
    <t>Failed/Degraded Equipment Replacement</t>
  </si>
  <si>
    <t>Corporation</t>
  </si>
  <si>
    <t>Large Business</t>
  </si>
  <si>
    <t>Choice_Individual</t>
  </si>
  <si>
    <t>Choice_Agriculture</t>
  </si>
  <si>
    <t>No</t>
  </si>
  <si>
    <t>Contractor/Vendor</t>
  </si>
  <si>
    <t>VendorName</t>
  </si>
  <si>
    <t>Health</t>
  </si>
  <si>
    <t>Early Equipment Replacement</t>
  </si>
  <si>
    <t>LLC</t>
  </si>
  <si>
    <t>Small Business: 8(a) certification</t>
  </si>
  <si>
    <t>Approved Trade Ally</t>
  </si>
  <si>
    <t>Choice_Industrial</t>
  </si>
  <si>
    <t>Higher Education</t>
  </si>
  <si>
    <t>Partnership</t>
  </si>
  <si>
    <t>Small Business: Minority owned</t>
  </si>
  <si>
    <t>Service Provider/Contractor</t>
  </si>
  <si>
    <t>Choice_LargeCommercial</t>
  </si>
  <si>
    <t>Industrial</t>
  </si>
  <si>
    <t>Project Type NC</t>
  </si>
  <si>
    <t>Individual Partnership</t>
  </si>
  <si>
    <t>Small Business: Woman owned</t>
  </si>
  <si>
    <t>Website</t>
  </si>
  <si>
    <t>Choice_SmallCommercial</t>
  </si>
  <si>
    <t>Lodging</t>
  </si>
  <si>
    <t>New Construction</t>
  </si>
  <si>
    <t>Not-for-Profit</t>
  </si>
  <si>
    <t>Small Business: Veteran owned</t>
  </si>
  <si>
    <t>Choice_Government</t>
  </si>
  <si>
    <t>Major Renovation</t>
  </si>
  <si>
    <t>Limited Partnership</t>
  </si>
  <si>
    <t>Small Business: Other</t>
  </si>
  <si>
    <t>Choose_Utility</t>
  </si>
  <si>
    <t>Office</t>
  </si>
  <si>
    <t>Trust</t>
  </si>
  <si>
    <t>Choice_Education</t>
  </si>
  <si>
    <t>Pepco</t>
  </si>
  <si>
    <t>Religious</t>
  </si>
  <si>
    <t>S Corporation</t>
  </si>
  <si>
    <t>Choice_NonProfit</t>
  </si>
  <si>
    <t>Delmarva Power</t>
  </si>
  <si>
    <t>Restaurant</t>
  </si>
  <si>
    <t>Retail</t>
  </si>
  <si>
    <t>School</t>
  </si>
  <si>
    <t>Warehouse</t>
  </si>
  <si>
    <t>Other</t>
  </si>
  <si>
    <t>Business Type Specific</t>
  </si>
  <si>
    <t>Range Name</t>
  </si>
  <si>
    <t>Agriculture</t>
  </si>
  <si>
    <t>Farms</t>
  </si>
  <si>
    <t>Dairies</t>
  </si>
  <si>
    <t>Livestock farm</t>
  </si>
  <si>
    <t>Greenhouse</t>
  </si>
  <si>
    <t>Refrigerated Warehouse</t>
  </si>
  <si>
    <t>Food Processor</t>
  </si>
  <si>
    <t>Fabrication</t>
  </si>
  <si>
    <t>Process</t>
  </si>
  <si>
    <t>Heavy manufacturing</t>
  </si>
  <si>
    <t>Laboratories</t>
  </si>
  <si>
    <t>Biotech</t>
  </si>
  <si>
    <t>Hospitality/Lodging</t>
  </si>
  <si>
    <t>Assisted Living</t>
  </si>
  <si>
    <t>Data Center</t>
  </si>
  <si>
    <t>Multifamily</t>
  </si>
  <si>
    <t>Small Commercial</t>
  </si>
  <si>
    <t>Grocery Stores</t>
  </si>
  <si>
    <t>Convenience Stores</t>
  </si>
  <si>
    <t>Restaurants</t>
  </si>
  <si>
    <t>Food Services</t>
  </si>
  <si>
    <t>Car dealerships</t>
  </si>
  <si>
    <t>Small retail</t>
  </si>
  <si>
    <t>Small office</t>
  </si>
  <si>
    <t>Government</t>
  </si>
  <si>
    <t>Federal</t>
  </si>
  <si>
    <t>State</t>
  </si>
  <si>
    <t>Healthcare</t>
  </si>
  <si>
    <t>Hospitals</t>
  </si>
  <si>
    <t>Education</t>
  </si>
  <si>
    <t>Non-Profit</t>
  </si>
  <si>
    <t>Amos Adekolu</t>
  </si>
  <si>
    <t>Anthony (Tony) Price</t>
  </si>
  <si>
    <t>Bill Steigelmann</t>
  </si>
  <si>
    <t>Bob Alles</t>
  </si>
  <si>
    <t>Brooke Smallwood</t>
  </si>
  <si>
    <t>Carol Hooper</t>
  </si>
  <si>
    <t>Cheryl Russell</t>
  </si>
  <si>
    <t>Christopher Weatherly</t>
  </si>
  <si>
    <t>Cliff Madsen</t>
  </si>
  <si>
    <t>Dave Tancredi</t>
  </si>
  <si>
    <t>Denise Holland</t>
  </si>
  <si>
    <t>Ellen Embry</t>
  </si>
  <si>
    <t xml:space="preserve">Fran Phillips </t>
  </si>
  <si>
    <t>Fritz Land</t>
  </si>
  <si>
    <t>Gene Smar</t>
  </si>
  <si>
    <t>Gillian Scott</t>
  </si>
  <si>
    <t>J. Michael Charles</t>
  </si>
  <si>
    <t>Jack Gallagher</t>
  </si>
  <si>
    <t>Jack Wright</t>
  </si>
  <si>
    <t>James Pringle</t>
  </si>
  <si>
    <t>Jareb McKenna</t>
  </si>
  <si>
    <t>Jim Smith</t>
  </si>
  <si>
    <t>Joe Gillette</t>
  </si>
  <si>
    <t>Joe Wilson</t>
  </si>
  <si>
    <t>John Lattanzio</t>
  </si>
  <si>
    <t>John Petito</t>
  </si>
  <si>
    <t>Kanti Gala</t>
  </si>
  <si>
    <t>Kate Moschella</t>
  </si>
  <si>
    <t>Kim Byk</t>
  </si>
  <si>
    <t>Linda Tipton</t>
  </si>
  <si>
    <t>Lisa Alvino</t>
  </si>
  <si>
    <t>Lorie Armstrong</t>
  </si>
  <si>
    <t>Maria Cowan</t>
  </si>
  <si>
    <t>Mark Bailey</t>
  </si>
  <si>
    <t>Mike Bell</t>
  </si>
  <si>
    <t>Monica Lake</t>
  </si>
  <si>
    <t>Nick Keller</t>
  </si>
  <si>
    <t>Patricia Tapia</t>
  </si>
  <si>
    <t>Randy Hawes</t>
  </si>
  <si>
    <t>Rich Aiello</t>
  </si>
  <si>
    <t>Stephanie Gupana</t>
  </si>
  <si>
    <t>Terry Stevens</t>
  </si>
  <si>
    <t>Toby Mann</t>
  </si>
  <si>
    <t>Tony Della Vecchia</t>
  </si>
  <si>
    <t>1. replace logos</t>
  </si>
  <si>
    <t>2. switch utility company name using drop down below in green shaded box</t>
  </si>
  <si>
    <t>Choose_NewConstruction</t>
  </si>
  <si>
    <t>16. CUSTOMER TAX OBLIGATION: The Customer is responsible for declaring and paying any and all applicable federal, state, and local taxes that may be owed on any Program incentive payment.</t>
  </si>
  <si>
    <t>POP</t>
  </si>
  <si>
    <t>POP_1</t>
  </si>
  <si>
    <t>CHP Incentives Application Form</t>
  </si>
  <si>
    <t xml:space="preserve">       CHP Incentives Application Workbook</t>
  </si>
  <si>
    <t>Submitted to:</t>
  </si>
  <si>
    <t>Submitted by:</t>
  </si>
  <si>
    <t>Electricity Usage</t>
  </si>
  <si>
    <t>Number of Floors:</t>
  </si>
  <si>
    <t>Thermal Power Output Coincident With Gross Maximum Sustained Electric Power Rating:</t>
  </si>
  <si>
    <t>Section 5:  Project Implementation</t>
  </si>
  <si>
    <t xml:space="preserve">Street Address:                                        </t>
  </si>
  <si>
    <t>Section 6:  Project Operation</t>
  </si>
  <si>
    <t>Building Name:</t>
  </si>
  <si>
    <t>Owned or Rented?</t>
  </si>
  <si>
    <t>Choose_OwnRent</t>
  </si>
  <si>
    <t>Owned</t>
  </si>
  <si>
    <t>Rented</t>
  </si>
  <si>
    <t>Gross kW:</t>
  </si>
  <si>
    <t>Choose_ThermalOutput</t>
  </si>
  <si>
    <t>Choose_Fuel</t>
  </si>
  <si>
    <t>Natural Gas</t>
  </si>
  <si>
    <t>Propane</t>
  </si>
  <si>
    <t>No. 2 Fuel Oil</t>
  </si>
  <si>
    <t>Building Age:</t>
  </si>
  <si>
    <t>Totals:</t>
  </si>
  <si>
    <t>Peak kW</t>
  </si>
  <si>
    <t xml:space="preserve">Net kW:  </t>
  </si>
  <si>
    <t>Packaged CHP System Data</t>
  </si>
  <si>
    <t>Manufacturer:</t>
  </si>
  <si>
    <t>Custom CHP System Data</t>
  </si>
  <si>
    <t>Type and Model:</t>
  </si>
  <si>
    <t>Controls &amp; Data Logging Type (Analog/Digital) and Manufacturer:</t>
  </si>
  <si>
    <t>If a Absorption Chiller is included in the System, provide Manufacturer, Model, Max. Rated Output:</t>
  </si>
  <si>
    <t>Type, Rating and Model:</t>
  </si>
  <si>
    <t>Prime Mover Type, Rating and Manufacturer:</t>
  </si>
  <si>
    <t>Generator Type, Rating and Manufacturer:</t>
  </si>
  <si>
    <t>Firm</t>
  </si>
  <si>
    <t>Role</t>
  </si>
  <si>
    <t>Issuing Agency</t>
  </si>
  <si>
    <t>List All Permits to be Obtained:</t>
  </si>
  <si>
    <t>Project Schedule (Show Major Milestones):</t>
  </si>
  <si>
    <t xml:space="preserve">Preventive Maintenance Schedule: </t>
  </si>
  <si>
    <t>Item</t>
  </si>
  <si>
    <t>Interval</t>
  </si>
  <si>
    <t>Month Number</t>
  </si>
  <si>
    <t>Month</t>
  </si>
  <si>
    <t>Choose_Month</t>
  </si>
  <si>
    <t>January</t>
  </si>
  <si>
    <t>February</t>
  </si>
  <si>
    <t>March</t>
  </si>
  <si>
    <t>April</t>
  </si>
  <si>
    <t>May</t>
  </si>
  <si>
    <t>June</t>
  </si>
  <si>
    <t>July</t>
  </si>
  <si>
    <t>August</t>
  </si>
  <si>
    <t>September</t>
  </si>
  <si>
    <t>October</t>
  </si>
  <si>
    <t>November</t>
  </si>
  <si>
    <t>December</t>
  </si>
  <si>
    <t>Fuel End Use:</t>
  </si>
  <si>
    <t>Describe Proposed Project Host Facility</t>
  </si>
  <si>
    <t>Choose_Fuel2</t>
  </si>
  <si>
    <t>Other (overwrite this cell and identify)</t>
  </si>
  <si>
    <t xml:space="preserve"> Form 4-1</t>
  </si>
  <si>
    <t>Form 5-1</t>
  </si>
  <si>
    <t>Name</t>
  </si>
  <si>
    <t>Expected System Life (Years):</t>
  </si>
  <si>
    <t>Summarize Warranty Features and Limitations</t>
  </si>
  <si>
    <t>Contract Type (Purchase/Lease/PPA):</t>
  </si>
  <si>
    <t>Fuel Type 1:</t>
  </si>
  <si>
    <t>Fuel Type 2:</t>
  </si>
  <si>
    <t>Total Fuel Usage</t>
  </si>
  <si>
    <t>Summarize Operational Data Monitoring and Logging</t>
  </si>
  <si>
    <t xml:space="preserve">  Add additional information below (e.g., important features and characteristics):</t>
  </si>
  <si>
    <t>CHP Fuel Usage</t>
  </si>
  <si>
    <t>Total CHP System Fuel Costs during first five years:</t>
  </si>
  <si>
    <t>Total Non-Fuel O&amp;M costs during first five years:</t>
  </si>
  <si>
    <t>Section 4:  Optimized CHP System Description</t>
  </si>
  <si>
    <t xml:space="preserve">Fuel Energy Input Rate at Maximum Sustained Power Output: </t>
  </si>
  <si>
    <t>Boiler Manufacturer:</t>
  </si>
  <si>
    <t xml:space="preserve">Form 5-2  </t>
  </si>
  <si>
    <t xml:space="preserve">Form 6-1 </t>
  </si>
  <si>
    <t>Form 3-1</t>
  </si>
  <si>
    <t>Form 3-2</t>
  </si>
  <si>
    <t>Form 3-3</t>
  </si>
  <si>
    <t>Provide a brief description of activities performed within building</t>
  </si>
  <si>
    <t>Steam - High Pressure (above 150 psig)</t>
  </si>
  <si>
    <t>Hot Water - Space Heating</t>
  </si>
  <si>
    <t>Hot Water - Domestic</t>
  </si>
  <si>
    <t>Other Heat Transfer Fluid - Process</t>
  </si>
  <si>
    <t>Is the Thermal Energy use an existing or new use?</t>
  </si>
  <si>
    <t>Note:</t>
  </si>
  <si>
    <t>Form 4-3</t>
  </si>
  <si>
    <t>Form 4-4</t>
  </si>
  <si>
    <t>Choose_ShiftPattern</t>
  </si>
  <si>
    <t>Choose_DaysPerWeek</t>
  </si>
  <si>
    <t>Choose_ExistingNew</t>
  </si>
  <si>
    <t>Existing</t>
  </si>
  <si>
    <t>New</t>
  </si>
  <si>
    <t>Optimized CHP System Description (cont.)</t>
  </si>
  <si>
    <t>Terms and Conditions for Pepco CHP Projects</t>
  </si>
  <si>
    <t>Name of Maintenance Contractor:</t>
  </si>
  <si>
    <t xml:space="preserve">7. INDEPENDENT TESTING: Pepco reserves the right to deny incentives for any CHP Systems or equipment that have not been favorably assessed or approved by recognized, independent authorities, such as, but not limited to, the Underwriter’s Laboratory (UL), Intertek ETL, or the Air Conditioning, Heating, and Refrigeration Institute (AHRI), </t>
  </si>
  <si>
    <t>3. Qualifying CHP Systems: All CHP systems that sequentially produce electricity and useful thermal energy are eligible, provided the overall efficiency of the system is 65% or more when fuel input energy is assessed on a HHV basis. Unless explicitly pre-approved, CHP Systems must be new and covered by warranties.</t>
  </si>
  <si>
    <t>4. OWNERSHIP OF CAPACITY AND/OR ENERGY/ENVIRONMENTAL SAVINGS CREDITS: CHP Systems purchased and installed in part through incentives provided by the CHP Program are the property of the Customer, subject to any limitations contained within these Terms and Conditions. Notwithstanding the above, Pepco holds sole rights to any electric system capacity credits and energy or environmental credits that may be associated with equipment and systems for which incentives were received, and Pepco can dispose of these credits in any manner authorized by applicable law or regulation. In no event will activity associated with any energy or environmental credits result in interference with the Customer’s ability to operate CHP Systems as approved in the Program incentive award.</t>
  </si>
  <si>
    <t>5. PROJECT APPROVAL: Pre-approval from Pepco is required for all projects. Pepco reserves the right to pre-inspect any project, and to approve or disapprove any proposed CHP Systems or equipment included therein in its sole discretion. No project-related equipment may be ordered or installed prior to the date of Pepco’s pre-approval.</t>
  </si>
  <si>
    <t>6. PROJECT VERIFICATION: Pepco is not obligated to pay any pre-approved incentive awards until it has performed a satisfactory post-installation verification. If Pepco determines that CHP System(s) were not installed in a manner consistent with the approved application, if unapproved CHP System(s) were installed, or if the installation was not consistent with generally accepted engineering practices, changes may be required before payment is issued. Pepco will not make payment until it has verified that the Customer has received, as appropriate, final drawings, operation and maintenance manuals, and operator training plans, and is substantially satisfied with the installation of eligible equipment.</t>
  </si>
  <si>
    <t>9. CHP SYSTEM COSTS: The Customer must provide copies of all invoices or other reasonable documentation verifying the costs of purchasing and installing the CHP System(s), including all materials, labor, and equipment discounts. Invoices must indicate a verifiable breakout of all CHP System equipment and services purchased under this Application.</t>
  </si>
  <si>
    <t>10. SCHEDULE FOR INCENTIVE PAYMENTS: Pepco expects to pay incentives within 4 weeks after program requirements are met. Project completion requires: (1) submission to Pepco of all documentation; (2) completed installation of the approved CHP System(s); and (3) Pepco verification and acceptance of (1) and (2) above, all in accordance with the specifications outlined in these Terms and Conditions. Pepco reserves the right to perform a post-installation inspection of equipment for which an incentive has been applied as part of its verification process. Pepco reserves the right to apply cash incentives to any of the Customer’s unpaid or overdue accounts.</t>
  </si>
  <si>
    <t>12. MODIFICATIONS OR CANCELLATION OF THE PROGRAM: Pepco may change the Program requirements, incentives, or Terms &amp; Conditions at any time without notice, including suspending acceptance of applications or terminating the Program. In the event of Program change, pre-approved applications will be processed to completion under the Terms &amp; Conditions in effect at the time of pre-approval by Pepco. Submission of a completed application does not entitle the Customer to program participation.</t>
  </si>
  <si>
    <t>14. LIMITATION OF LIABILITY AND INDEMNIFICATION: Pepco, its officers, directors, employees, affiliates, contractors, and agents shall not be liable to the Customer for any direct, special, indirect, consequential, or incidental damages or for any damages in tort (including negligence) caused by any activities associated with this program and Customer’s participation therein. By participating in this Pepco program, Customer agrees to waive any and all claims, whether arising in contract or tort, and to fully release Pepco, its officers, directors, employees, affiliates, contractors, and agents from any and all damages, of any kind. To the extent permitted by law, the Customer shall protect, indemnify, and hold harmless Pepco, its officers, directors, employees, affiliates, contractors, and agents from and against all liabilities, losses, claims, damages, judgments, penalties, causes of action, costs, and expenses (including, without limitation, attorney’s fees and expenses) incurred by or assessed against Pepco or its agents arising out of or relating to the performance of this Application, whether arising in contract or tort.</t>
  </si>
  <si>
    <t>4. OWNERSHIP OF CAPACITY AND/OR ENERGY/ENVIRONMENTAL SAVINGS CREDITS: CHP Systems purchased and installed in part through incentives provided by the CHP Program are the property of the Customer, subject to any limitations contained within these Terms and Conditions. Notwithstanding the above, Delmarva Power holds sole rights to any electric system capacity credits and energy or environmental credits that may be associated with equipment and systems for which incentives were received, and Delmarva Power can dispose of these credits in any manner authorized by applicable law or regulation. In no event will activity associated with any energy or environmental credits result in interference with the Customer’s ability to operate CHP Systems as approved in the Program incentive award.</t>
  </si>
  <si>
    <t>5. PROJECT APPROVAL: Pre-approval from Delmarva Power is required for all projects. Delmarva Power reserves the right to pre-inspect any project, and to approve or disapprove any proposed CHP Systems or equipment included therein in its sole discretion. No project-related equipment may be ordered or installed prior to the date of Delmarva Power’s pre-approval.</t>
  </si>
  <si>
    <t>6. PROJECT VERIFICATION: Delmarva Power is not obligated to pay any pre-approved incentive awards until it has performed a satisfactory post-installation verification. If Delmarva Power determines that CHP System(s) were not installed in a manner consistent with the approved application, if unapproved CHP System(s) were installed, or if the installation was not consistent with generally accepted engineering practices, changes may be required before payment is issued. Delmarva Power will not make payment until it has verified that the Customer has received, as appropriate, final drawings, operation and maintenance manuals, and operator training plans, and is substantially satisfied with the installation of eligible equipment.</t>
  </si>
  <si>
    <t xml:space="preserve">7. INDEPENDENT TESTING: Delmarva Power reserves the right to deny incentives for any CHP Systems or equipment that have not been favorably assessed or approved by recognized, independent authorities, such as, but not limited to, the Underwriter’s Laboratory (UL), Intertek ETL, or the Air Conditioning, Heating, and Refrigeration Institute (AHRI), </t>
  </si>
  <si>
    <t>10. SCHEDULE FOR INCENTIVE PAYMENTS: Delmarva Power expects to pay incentives within 4 weeks after program requirements are met. Project completion requires: (1) submission to Delmarva Power of all documentation; (2) completed installation of the approved CHP System(s); and (3) Delmarva Power verification and acceptance of (1) and (2) above, all in accordance with the specifications outlined in these Terms and Conditions. Delmarva Power reserves the right to perform a post-installation inspection of equipment for which an incentive has been applied as part of its verification process. Delmarva Power reserves the right to apply cash incentives to any of the Customer’s unpaid or overdue accounts.</t>
  </si>
  <si>
    <t>12. MODIFICATIONS OR CANCELLATION OF THE PROGRAM: Delmarva Power may change the Program requirements, incentives, or Terms &amp; Conditions at any time without notice, including suspending acceptance of applications or terminating the Program. In the event of Program change, pre-approved applications will be processed to completion under the Terms &amp; Conditions in effect at the time of pre-approval by Delmarva Power. Submission of a completed application does not entitle the Customer to program participation.</t>
  </si>
  <si>
    <t>14. LIMITATION OF LIABILITY AND INDEMNIFICATION: Delmarva Power, its officers, directors, employees, affiliates, contractors, and agents shall not be liable to the Customer for any direct, special, indirect, consequential, or incidental damages or for any damages in tort (including negligence) caused by any activities associated with this program and Customer’s participation therein. By participating in this Delmarva Power program, Customer agrees to waive any and all claims, whether arising in contract or tort, and to fully release Delmarva Power, its officers, directors, employees, affiliates, contractors, and agents from any and all damages, of any kind. To the extent permitted by law, the Customer shall protect, indemnify, and hold harmless Delmarva Power, its officers, directors, employees, affiliates, contractors, and agents from and against all liabilities, losses, claims, damages, judgments, penalties, causes of action, costs, and expenses (including, without limitation, attorney’s fees and expenses) incurred by or assessed against Delmarva Power or its agents arising out of or relating to the performance of this Application, whether arising in contract or tort.</t>
  </si>
  <si>
    <t>18. REMOVAL OF EQUIPMENT: As a condition of participation in the program, the Customer agrees to remove and dispose of the equipment being replaced by the CHP System(s) in accordance with all applicable laws, regulations, and codes. The Customer agrees not to reinstall any of this equipment anywhere in the State of Maryland or transfer it to any other party for such installation.</t>
  </si>
  <si>
    <t>13. PUBLICITY OF CUSTOMER PARTICIPATION: Pepco reserves the right to publicize a Customer’s participation in the Program, including information such as projected project energy savings, the incentive amount, and other information that does not compromise reasonable Customer expectations of confidentiality of proprietary or competitive information. In such instances, Pepco will obtain Customer permission to make such information public.</t>
  </si>
  <si>
    <t>13. PUBLICITY OF CUSTOMER PARTICIPATION: Delmarva Power reserves the right to publicize a Customer’s participation in the Program, including information such as projected project energy savings, the incentive amount, and other information that does not compromise reasonable Customer expectations of confidentiality of proprietary or competitive information. In such instances, Delmarva Power will obtain Customer permission to make such information public.</t>
  </si>
  <si>
    <t>Energy Saving Upgrades</t>
  </si>
  <si>
    <t xml:space="preserve">8. INCENTIVE AMOUNTS: Pepco reserves the right to deny any incentive application that may result in Pepco exceeding its program budget. </t>
  </si>
  <si>
    <t>2. ELIGIBILITY: Incentives are available to Pepco commercial, industrial, governmental, institutional non-profit and master-metered multi-family electric customers for the purchase and installation of one or more Qualifying CHP Systems (as defined below) in the Pepco Maryland service territory, subject to these Terms and Conditions.</t>
  </si>
  <si>
    <t>11. MONITORING AND EVALUATION FOLLOW UP VISITS: Pepco reserves the right to make follow up visits to the Customer’s facility during the 36 months following the actual completion date of the project at a time convenient to the Customer, and with at least one-week advance notice. The purpose of the visit(s) is to review the operation of the CHP System(s) for program evaluation purposes, including monitoring or testing operational performance Pepco reserves the right, at its sole discretion, of either hiring a third party or of approving a party hired by the customer to evaluate system performance for compliance with program conditions and requirements. The scope of review is limited to determining whether program conditions have been met. The Customer must allow access to the CHP System(s) and provide related project documentation of any kind necessary for determination of whether the system has met requirements. Pepco has the right to a refund for incentives paid if, at any time, it determines that the CHP System(s) were not actually and properly installed or were subsequently disconnected within 36 months after installation.</t>
  </si>
  <si>
    <t>19. MISCELLANEOUS: The agreement between the Customer and Pepco is composed of all applicable program forms, supporting documentation, and these Terms and Conditions. The Customer acknowledges that the only individuals authorized to bind Pepco under the Pepco program are Pepco staff and authorized agents of Pepco. If any provision of the Terms and Conditions is deemed invalid by any court or administrative body with sufficient jurisdiction, such ruling shall not invalidate any other provision, and the remaining Terms and Conditions shall remain in full force and effect in accordance with their terms. Resolution of disputes concerning these Terms and Conditions, or any other requirement of this Application or condition of incentive award, shall be governed in all respects by the laws of the State of Maryland. In the event of a dispute between the parties which cannot be informally resolved, the following procedure shall apply: (1) NOTICE OF DISPUTE. A party shall deliver a written notice (Dispute Notice) to the other describing the nature and substance of any Dispute and proposing a resolution of the Dispute. (2) MANAGEMENT NEGOTIATION. During the first thirty (30) days following the delivery of the Dispute Notice and during any extension agreed to by the Parties (the Negotiation Period), an authorized manager of Customer and an authorized manager of Pepco shall attempt in good faith to resolve the Dispute through negotiations. If such negotiations result in an agreement in principle among such negotiators to settle the Dispute, they shall cause a written settlement agreement to be prepared, signed, and dated, whereupon the Dispute shall be deemed settled and not subject to further dispute resolution. (3) ALTERNATIVE DISPUTE RESOLUTION. Customer and Pepco acknowledge that it is in their best interests to resolve any dispute, claim, or controversy arising out of or relating to this engagement letter in accordance with the dispute resolution procedures set forth herein, and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Pepco and Customer may seek other legal recourse. Notwithstanding the above, either party may seek injunctive relief to enforce its rights with respect to the use or protection of (1) its confidential or proprietary information or material or (2) its names, trademarks, service marks or logos, in a court of competent jurisdiction in the State of Maryland. The parties consent to the personal jurisdiction thereof and to sole venue therein only for such purposes. PEPCO AND CUSTOMER HEREBY IRREVOCABLY AND UNCONDITIONALLY WAIVE ANY RIGHT EITHER SUCH PARTY MAY HAVE TO A TRIAL BY JURY OR TO INITIATE OR BECOME A PARTY TO ANY CLASS ACTION CLAIMS IN RESPECT OF ANY ACTION, SUIT, OR PROCEEDING DIRECTLY OR INDIRECTLY ARISING OUT OF OR RELATING TO THIS APPLICATION OR THE TRANSACTIONS CONTEMPLATED BY THIS APPLICATION.</t>
  </si>
  <si>
    <t>2. ELIGIBILITY: Incentives are available to Delmarva Power commercial, industrial, governmental, institutional non-profit and master-metered multi-family electric customers for the purchase and installation of one or more Qualifying CHP Systems (as defined below) in the Delmarva Power Maryland service territory, subject to these Terms and Conditions.</t>
  </si>
  <si>
    <t xml:space="preserve">8. INCENTIVE AMOUNTS: Delmarva Power reserves the right to deny any incentive application that may result in Delmarva Power exceeding its program budget. </t>
  </si>
  <si>
    <t>11. MONITORING AND EVALUATION FOLLOW UP VISITS: Delmarva Power reserves the right to make follow up visits to the Customer’s facility during the 36 months following the actual completion date of the project at a time convenient to the Customer, and with at least one-week advance notice. The purpose of the visit(s) is to review the operation of the CHP System(s) for program evaluation purposes, including monitoring or testing operational performance Delmarva Power reserves the right, at its sole discretion, of either hiring a third party or of approving a party hired by the customer to evaluate system performance for compliance with program conditions and requirements. The scope of review is limited to determining whether program conditions have been met. The Customer must allow access to the CHP System(s) and provide related project documentation of any kind necessary for determination of whether the system has met requirements. Delmarva Power has the right to a refund for incentives paid if, at any time, it determines that the CHP System(s) were not actually and properly installed or were subsequently disconnected within 36 months after installation.</t>
  </si>
  <si>
    <t>19. MISCELLANEOUS: The agreement between the Customer and Delmarva Power is composed of all applicable program forms, supporting documentation, and these Terms and Conditions. The Customer acknowledges that the only individuals authorized to bind Delmarva Power under the Delmarva Power program are Delmarva Power staff and authorized agents of Delmarva Power. If any provision of the Terms and Conditions is deemed invalid by any court or administrative body with sufficient jurisdiction, such ruling shall not invalidate any other provision, and the remaining Terms and Conditions shall remain in full force and effect in accordance with their terms. Resolution of disputes concerning these Terms and Conditions, or any other requirement of this Application or condition of incentive award, shall be governed in all respects by the laws of the State of Maryland. In the event of a dispute between the parties which cannot be informally resolved, the following procedure shall apply: (1) NOTICE OF DISPUTE. A party shall deliver a written notice (Dispute Notice) to the other describing the nature and substance of any Dispute and proposing a resolution of the Dispute. (2) MANAGEMENT NEGOTIATION. During the first thirty (30) days following the delivery of the Dispute Notice and during any extension agreed to by the Parties (the Negotiation Period), an authorized manager of Customer and an authorized manager of Delmarva Power shall attempt in good faith to resolve the Dispute through negotiations. If such negotiations result in an agreement in principle among such negotiators to settle the Dispute, they shall cause a written settlement agreement to be prepared, signed, and dated, whereupon the Dispute shall be deemed settled and not subject to further dispute resolution. (3) ALTERNATIVE DISPUTE RESOLUTION. Customer and Delmarva Power acknowledge that it is in their best interests to resolve any dispute, claim, or controversy arising out of or relating to this engagement letter in accordance with the dispute resolution procedures set forth herein, and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Delmarva Power and Customer may seek other legal recourse. Notwithstanding the above, either party may seek injunctive relief to enforce its rights with respect to the use or protection of (1) its confidential or proprietary information or material or (2) its names, trademarks, service marks or logos, in a court of competent jurisdiction in the State of Maryland. The parties consent to the personal jurisdiction thereof and to sole venue therein only for such purposes. Delmarva Power AND CUSTOMER HEREBY IRREVOCABLY AND UNCONDITIONALLY WAIVE ANY RIGHT EITHER SUCH PARTY MAY HAVE TO A TRIAL BY JURY OR TO INITIATE OR BECOME A PARTY TO ANY CLASS ACTION CLAIMS IN RESPECT OF ANY ACTION, SUIT, OR PROCEEDING DIRECTLY OR INDIRECTLY ARISING OUT OF OR RELATING TO THIS APPLICATION OR THE TRANSACTIONS CONTEMPLATED BY THIS APPLICATION.</t>
  </si>
  <si>
    <t>Commercial</t>
  </si>
  <si>
    <t>Non Profits &amp; Faith-based</t>
  </si>
  <si>
    <t>Restaurants/Food Service</t>
  </si>
  <si>
    <t>Convenience/Gas</t>
  </si>
  <si>
    <t>Local</t>
  </si>
  <si>
    <t>Clinics</t>
  </si>
  <si>
    <t>Nursing Care</t>
  </si>
  <si>
    <t>K-12 Schools</t>
  </si>
  <si>
    <t>Colleges or Universities</t>
  </si>
  <si>
    <t>Choice_Healthcare</t>
  </si>
  <si>
    <t>Garages</t>
  </si>
  <si>
    <t>Parking Lot</t>
  </si>
  <si>
    <t>Outdoor/not attached</t>
  </si>
  <si>
    <t>Program Representative</t>
  </si>
  <si>
    <t>Pepco or Delmarva Power Energy Engineer</t>
  </si>
  <si>
    <t>Pepco or Delmarva Key Account Manager</t>
  </si>
  <si>
    <t>Please indicate if a W-9 form has been submitted to the Program office. IRS Form W-9 is available at</t>
  </si>
  <si>
    <t>www.irs.gov</t>
  </si>
  <si>
    <t>.</t>
  </si>
  <si>
    <t>A W-9 Form has been submitted previously</t>
  </si>
  <si>
    <t>A W-9 Form is submitted with this application</t>
  </si>
  <si>
    <t>Return completed application and workbook to the Delmarva Power C&amp;I Energy Savings Program
c/o Lockheed Martin, 9231 Corporate Boulevard, 4th Floor, 861/3C25, Rockville MD 20850
Phone: 1-866-353-5799 | Fax: 301-640-2210 | email: DelmarvaEnergyEfficiency@LMBPS.com | web: www.Delmarva.com/business</t>
  </si>
  <si>
    <t>Return completed application and workbook to the Pepco C&amp;I Energy Savings Program
c/o Lockheed Martin, 9231 Corporate Boulevard, 4th Floor, 861/3C25, Rockville MD 20850
Phone: 1-866-353-5798 | Fax: 301-640-2210 | email: PepcoEnergyEfficiency@LMBPS.com | web: www.pepco.com/business</t>
  </si>
  <si>
    <t xml:space="preserve">Revised Applicaton tab kW savings to reference Project Operation tab cell J21 (July) </t>
  </si>
  <si>
    <t>Revised Applicaton tab incentive to reference CHP System net capacity cell  H7</t>
  </si>
  <si>
    <t>Bill added footnote on page 6.</t>
  </si>
  <si>
    <t>PEPCO CHP TRC CALCULATOR INSTRUCTIONS</t>
  </si>
  <si>
    <t>All projects MUST receive Pre-Approval before beginning work. Please review the process and eligibility requirements on the Program website. Please contact the Program Office with any questions.</t>
  </si>
  <si>
    <t>Program Process and Eligibility Requirements</t>
  </si>
  <si>
    <t>Contact the Program Office</t>
  </si>
  <si>
    <t>866-353-5798</t>
  </si>
  <si>
    <t>How to Apply</t>
  </si>
  <si>
    <t>1) Complete the TRC Tool contained in this workbook following the instructions below.</t>
  </si>
  <si>
    <t>Yellow cells on the TRC page indicate that user input is required. The grey cells represent cells with formulas that will not be updated by the user. Data to be entered include:</t>
  </si>
  <si>
    <t>Variable</t>
  </si>
  <si>
    <t>Explanation</t>
  </si>
  <si>
    <t>1.</t>
  </si>
  <si>
    <t>Customer Name and Project Address</t>
  </si>
  <si>
    <t>Self explanatory</t>
  </si>
  <si>
    <t>2.</t>
  </si>
  <si>
    <t>Project Life (years)</t>
  </si>
  <si>
    <t>Expected operating life of the CHP system (not to exceed 24 years)</t>
  </si>
  <si>
    <t>3.</t>
  </si>
  <si>
    <t>Fuel Input (million Btu/year)</t>
  </si>
  <si>
    <t>4.</t>
  </si>
  <si>
    <t>Unit Fuel Cost ($/MMBtu)</t>
  </si>
  <si>
    <t>Enter the average CHP system fuel cost ($/million Btu) during the first 12 months of system operation</t>
  </si>
  <si>
    <t>5.</t>
  </si>
  <si>
    <t>Avg. Annual O&amp;M Cost</t>
  </si>
  <si>
    <t>Enter average annual cost of operating and maintaining the CHP system and associated equipment that is installed as part of the project (include a pro-rata cost for activities that do not occur every year)</t>
  </si>
  <si>
    <t>6.</t>
  </si>
  <si>
    <t>Total Project Cost</t>
  </si>
  <si>
    <t>Enter the Total Project Cost through commissioning and acceptance tests</t>
  </si>
  <si>
    <t>7.</t>
  </si>
  <si>
    <t>Savings Distribution %</t>
  </si>
  <si>
    <t>There are four inputs for the distribution, each representing a time period as defined immediately below. Enter the percentage of time in each of these cells. Note that the total must add to 100%.</t>
  </si>
  <si>
    <r>
      <rPr>
        <b/>
        <sz val="10"/>
        <rFont val="Arial"/>
        <family val="2"/>
      </rPr>
      <t>Percent SP (Summer Peak)</t>
    </r>
    <r>
      <rPr>
        <sz val="10"/>
        <rFont val="Arial"/>
        <family val="2"/>
      </rPr>
      <t>: 7 AM - 11 PM weekdays (except holidays), June through September</t>
    </r>
  </si>
  <si>
    <r>
      <rPr>
        <b/>
        <sz val="10"/>
        <rFont val="Arial"/>
        <family val="2"/>
      </rPr>
      <t>Percent SOP (Summer Off Peak)</t>
    </r>
    <r>
      <rPr>
        <sz val="10"/>
        <rFont val="Arial"/>
        <family val="2"/>
      </rPr>
      <t>: All other hours during June through September</t>
    </r>
  </si>
  <si>
    <r>
      <rPr>
        <b/>
        <sz val="10"/>
        <rFont val="Arial"/>
        <family val="2"/>
      </rPr>
      <t>Percent NSP (Non Summer Peak)</t>
    </r>
    <r>
      <rPr>
        <sz val="10"/>
        <rFont val="Arial"/>
        <family val="2"/>
      </rPr>
      <t>: 7 AM - 11 PM weekdays (except holidays), October through May</t>
    </r>
  </si>
  <si>
    <r>
      <rPr>
        <b/>
        <sz val="10"/>
        <rFont val="Arial"/>
        <family val="2"/>
      </rPr>
      <t>Percent NSOP (Non Summer Off Peak)</t>
    </r>
    <r>
      <rPr>
        <sz val="10"/>
        <rFont val="Arial"/>
        <family val="2"/>
      </rPr>
      <t>: All other hours during October through May</t>
    </r>
  </si>
  <si>
    <t>8.</t>
  </si>
  <si>
    <t>kWh/yr Savings</t>
  </si>
  <si>
    <t>Enter the annual kWh savings here</t>
  </si>
  <si>
    <t>9.</t>
  </si>
  <si>
    <t>Peak Demand kW Savings</t>
  </si>
  <si>
    <t>Enter the peak demand kW savings here</t>
  </si>
  <si>
    <t>10.</t>
  </si>
  <si>
    <t>Natural Gas Therms/yr Savings</t>
  </si>
  <si>
    <t>Enter the annual therms savings here (may be zero)</t>
  </si>
  <si>
    <t>11.</t>
  </si>
  <si>
    <t>Prepared By and Date</t>
  </si>
  <si>
    <t>2) Submit the signed and completed tool to the program office listed below.</t>
  </si>
  <si>
    <t>Once you receive a letter of pre-approval, you may begin work.  Project construction, commissioning, and final inspection by Program staff must occur by 12/31/2014.</t>
  </si>
  <si>
    <t>DELMARVA POWER CHP TRC CALCULATOR INSTRUCTIONS</t>
  </si>
  <si>
    <t>866-353-5799</t>
  </si>
  <si>
    <t>Combined Heat and Power (CHP) Program</t>
  </si>
  <si>
    <t>Key</t>
  </si>
  <si>
    <t xml:space="preserve">Customer Name: </t>
  </si>
  <si>
    <t>Input Cells</t>
  </si>
  <si>
    <t>Formula Cells</t>
  </si>
  <si>
    <t xml:space="preserve">Project ID:           </t>
  </si>
  <si>
    <t>Assumptions</t>
  </si>
  <si>
    <t>h</t>
  </si>
  <si>
    <t>Utility discount rate</t>
  </si>
  <si>
    <t>Program</t>
  </si>
  <si>
    <t>CHP</t>
  </si>
  <si>
    <t>Net-to-Gross ratio</t>
  </si>
  <si>
    <t>Measure</t>
  </si>
  <si>
    <t>Incentive</t>
  </si>
  <si>
    <t>Non-Incentive Cost</t>
  </si>
  <si>
    <t>Fuel Input (million Btu/yr)</t>
  </si>
  <si>
    <t xml:space="preserve">Annual Fuel Cost </t>
  </si>
  <si>
    <t>Annualized EnergySavings</t>
  </si>
  <si>
    <t xml:space="preserve"> Percent SP (Summer On-Peak)</t>
  </si>
  <si>
    <t>Percent SOP (Summer Off- Peak)</t>
  </si>
  <si>
    <t>Percent NSP
(Non-Summer On-Peak)</t>
  </si>
  <si>
    <t>Percent NSOP
(Non-Summer Off-Peak)</t>
  </si>
  <si>
    <t>Coincidence Factor</t>
  </si>
  <si>
    <t>Savings Distribution</t>
  </si>
  <si>
    <t>Summary</t>
  </si>
  <si>
    <t>TRC</t>
  </si>
  <si>
    <t>TRC includes line losses and is calculated at the generator level</t>
  </si>
  <si>
    <t>MEASURES</t>
  </si>
  <si>
    <t>MEASURE LIFE</t>
  </si>
  <si>
    <t>Lighting CFL - Existing</t>
  </si>
  <si>
    <t>E* Refrigerator - Existing</t>
  </si>
  <si>
    <t>Refrigerator Early Retirement (PHI) - Existing</t>
  </si>
  <si>
    <t>DHW Efficiency, Fuel E, 40 gal - New</t>
  </si>
  <si>
    <t>Lighting CFL - New</t>
  </si>
  <si>
    <t>E* Refrigerator - New</t>
  </si>
  <si>
    <t>Home Performance with ENERGY STAR (PHI) - Existing</t>
  </si>
  <si>
    <t>Weatherization Assistance Existing (PHI) - Existing</t>
  </si>
  <si>
    <t>Source file</t>
  </si>
  <si>
    <t>Residential New Construction</t>
  </si>
  <si>
    <t>Non-Residential</t>
  </si>
  <si>
    <t>Non-Residential Prescriptive</t>
  </si>
  <si>
    <t>='[ICF_Pepco_Planning Model_2012_03_30 GA Adder-No LI_CE_v3.xlsx]Program Inputs'!$N$14</t>
  </si>
  <si>
    <t>Central AC E* Replace-on-Fail (PHI) - Existing</t>
  </si>
  <si>
    <t>Non-Residential HVAC</t>
  </si>
  <si>
    <t>Central HP Tune-Up (PHI) - Existing</t>
  </si>
  <si>
    <t>Non-Residential Custom</t>
  </si>
  <si>
    <t>='[ICF_Pepco_Planning Model_2012_03_30 GA Adder-No LI_CE_v3.xlsx]Program Inputs'!$N$15</t>
  </si>
  <si>
    <t>Window AC E* Replace-on-Fail (PHI) - Existing</t>
  </si>
  <si>
    <t>Non-Residential Commissioning</t>
  </si>
  <si>
    <t>='[ICF_Pepco_Planning Model_2012_03_30 GA Adder-No LI_CE_v3.xlsx]Program Inputs'!$N$16</t>
  </si>
  <si>
    <t>Central HP E* Replace-on-Fail (PHI) - Existing</t>
  </si>
  <si>
    <t>Master-Metered Apartments</t>
  </si>
  <si>
    <t>='[ICF_Pepco_Planning Model_2012_03_30 GA Adder-No LI_CE_v3.xlsx]Program Inputs'!$N$18</t>
  </si>
  <si>
    <t>Duct Sealing, Existing (PHI) - Existing</t>
  </si>
  <si>
    <t>Small Business</t>
  </si>
  <si>
    <t>='[ICF_Pepco_Planning Model_2012_03_30 GA Adder-No LI_CE_v3.xlsx]Program Inputs'!$N$19</t>
  </si>
  <si>
    <t>DHW Efficiency, Fuel E, 40 gal - Existing</t>
  </si>
  <si>
    <t>PHI Source</t>
  </si>
  <si>
    <t>Non-Residential New Construction</t>
  </si>
  <si>
    <t>='[ICF_Pepco_Planning Model_2012_03_30 GA Adder-No LI_CE_v3.xlsx]Program Inputs'!$N$17</t>
  </si>
  <si>
    <t>Ceiling Insulation, Existing (PHI) - Existing</t>
  </si>
  <si>
    <t xml:space="preserve">PHI Folder: </t>
  </si>
  <si>
    <t>Z:\PDelivery\NCRO\Regiondata3\0854_regaffairs\Regulatory Strategy &amp; Policy\EmPOWER Planning Cycle 2012-2014\ICF Planning Models</t>
  </si>
  <si>
    <t>Programmable Thermostat - Existing</t>
  </si>
  <si>
    <t>File Name:</t>
  </si>
  <si>
    <t>ICF_Pepco_Planning Model_2012_03_30 GA Adder-No LI_CE_v3</t>
  </si>
  <si>
    <t>Central AC E* Replace-on-Fail (PHI) - New</t>
  </si>
  <si>
    <t>Tab</t>
  </si>
  <si>
    <t>Program Inputs</t>
  </si>
  <si>
    <t>Central HP E* Replace-on-Fail (PHI) - New</t>
  </si>
  <si>
    <t>Column</t>
  </si>
  <si>
    <t>N</t>
  </si>
  <si>
    <t>Duct Sealing, New (PHI) - New</t>
  </si>
  <si>
    <t>Wall Insulation, New (PHI) - New</t>
  </si>
  <si>
    <t>Programmable Thermostat - New</t>
  </si>
  <si>
    <t>High Bay Metal Halide (450 W) - Existing</t>
  </si>
  <si>
    <t>High Bay Metal Halide (450 W) - New</t>
  </si>
  <si>
    <t>Incandescent (75 W, Non-Residential) - Existing</t>
  </si>
  <si>
    <t>Incandescent (75 W, Non-Residential) - New</t>
  </si>
  <si>
    <t>Incandescent Exit Sign (40 W) - Existing</t>
  </si>
  <si>
    <t>Incandescent Exit Sign (40 W) - New</t>
  </si>
  <si>
    <t>Linear Fluorescent (2L4' F32T8) - Existing</t>
  </si>
  <si>
    <t>Linear Fluorescent (2L4' F32T8) - New</t>
  </si>
  <si>
    <t>Standard Efficiency Vending - Existing</t>
  </si>
  <si>
    <t>Standard PC Monitor Power Settings - Existing</t>
  </si>
  <si>
    <t>Standard PC Power Settings - Existing</t>
  </si>
  <si>
    <t>Standard Refrigeration  - Existing</t>
  </si>
  <si>
    <t>Standard Refrigeration  - New</t>
  </si>
  <si>
    <t>HVAC Equipment Efficiency - Existing</t>
  </si>
  <si>
    <t>HVAC Equipment Efficiency - New</t>
  </si>
  <si>
    <t>HVAC Quality Installation - Existing</t>
  </si>
  <si>
    <t>HVAC Quality Installation - New</t>
  </si>
  <si>
    <t>Fenestration Upgrade - Existing</t>
  </si>
  <si>
    <t>Fenestration Upgrade - New</t>
  </si>
  <si>
    <t>Building Commissioning - Existing</t>
  </si>
  <si>
    <t>Building Commissioning - New</t>
  </si>
  <si>
    <t>Energy Management System - Existing</t>
  </si>
  <si>
    <t>Energy Management System - New</t>
  </si>
  <si>
    <t>Operator Training and Maintenance Program - Existing</t>
  </si>
  <si>
    <t>Operator Training and Maintenance Program - New</t>
  </si>
  <si>
    <t>Period</t>
  </si>
  <si>
    <t>ANNUAL</t>
  </si>
  <si>
    <t>Avoided Cost</t>
  </si>
  <si>
    <t>SP</t>
  </si>
  <si>
    <t>SOP</t>
  </si>
  <si>
    <t>NSP</t>
  </si>
  <si>
    <t>NSOP</t>
  </si>
  <si>
    <t>Annual kW</t>
  </si>
  <si>
    <t>Annual thm</t>
  </si>
  <si>
    <t>Retail Rate</t>
  </si>
  <si>
    <t>Annual kWh</t>
  </si>
  <si>
    <t>Annual Costs</t>
  </si>
  <si>
    <t>NPV</t>
  </si>
  <si>
    <t>Years</t>
  </si>
  <si>
    <t>TRC CALCULATION</t>
  </si>
  <si>
    <t>Savings</t>
  </si>
  <si>
    <t>Net</t>
  </si>
  <si>
    <t>Net-Gen</t>
  </si>
  <si>
    <t>PV Parameters</t>
  </si>
  <si>
    <t>Benefits</t>
  </si>
  <si>
    <t>Costs</t>
  </si>
  <si>
    <t>Capital Cost</t>
  </si>
  <si>
    <t>Fuel Cost</t>
  </si>
  <si>
    <t>O&amp;M Cost</t>
  </si>
  <si>
    <t>Non-Incentive</t>
  </si>
  <si>
    <t>LINE LOSSES</t>
  </si>
  <si>
    <t>Electricity</t>
  </si>
  <si>
    <t>Demand</t>
  </si>
  <si>
    <t>Gas</t>
  </si>
  <si>
    <t>kW cost</t>
  </si>
  <si>
    <t>kWh cost</t>
  </si>
  <si>
    <t>SECTOR</t>
  </si>
  <si>
    <t>PROGRAMS</t>
  </si>
  <si>
    <t>NTG RATIOS</t>
  </si>
  <si>
    <t>PROGRAM COSTS</t>
  </si>
  <si>
    <t>Tool Version Date:</t>
  </si>
  <si>
    <t>='[ICF_DPL_Planning Model_2012_03_30 GA Adder- No LI_CE_v3.xlsx]Program Inputs'!$N$14</t>
  </si>
  <si>
    <t>='[ICF_DPL_Planning Model_2012_03_30 GA Adder- No LI_CE_v3.xlsx]Program Inputs'!$N$15</t>
  </si>
  <si>
    <t>='[ICF_DPL_Planning Model_2012_03_30 GA Adder- No LI_CE_v3.xlsx]Program Inputs'!$N$16</t>
  </si>
  <si>
    <t>='[ICF_DPL_Planning Model_2012_03_30 GA Adder- No LI_CE_v3.xlsx]Program Inputs'!$N$19</t>
  </si>
  <si>
    <t>='[ICF_DPL_Planning Model_2012_03_30 GA Adder- No LI_CE_v3.xlsx]Program Inputs'!$N$17</t>
  </si>
  <si>
    <t>ICF_DPL_Planning Model_2012_03_30 GA Adder- No LI_CE_v3.xlsx</t>
  </si>
  <si>
    <t>Values</t>
  </si>
  <si>
    <t>CHP System Summary Data</t>
  </si>
  <si>
    <t>Comment</t>
  </si>
  <si>
    <t xml:space="preserve">CHP Rated Output </t>
  </si>
  <si>
    <t xml:space="preserve"> kW</t>
  </si>
  <si>
    <t xml:space="preserve">Annual Average Net Heat Rate </t>
  </si>
  <si>
    <t>Btu/kWh</t>
  </si>
  <si>
    <t>Must be on HHV Basis</t>
  </si>
  <si>
    <t>Annual average ratio of available recovered heat divided by annual net generation</t>
  </si>
  <si>
    <t xml:space="preserve"> $/MMBtu</t>
  </si>
  <si>
    <t xml:space="preserve"> $/MWh</t>
  </si>
  <si>
    <t>Equiv. Annual Full-Power Operation</t>
  </si>
  <si>
    <t xml:space="preserve"> hours/yr</t>
  </si>
  <si>
    <t xml:space="preserve">Host Facility Demand Reduction </t>
  </si>
  <si>
    <t>Annual Net Generation</t>
  </si>
  <si>
    <t xml:space="preserve"> MWh/yr</t>
  </si>
  <si>
    <t>Annual CHP Fuel Consumption</t>
  </si>
  <si>
    <t xml:space="preserve"> MMBtu/yr</t>
  </si>
  <si>
    <t xml:space="preserve">Annual Purchased Fuel Off-Set </t>
  </si>
  <si>
    <t>Overall Efficiency</t>
  </si>
  <si>
    <t>Unit Cost of CHP System</t>
  </si>
  <si>
    <t xml:space="preserve"> $/kW</t>
  </si>
  <si>
    <t>CHP Program Incentive</t>
  </si>
  <si>
    <t>1st-Year Savings</t>
  </si>
  <si>
    <t>1st-Year Costs</t>
  </si>
  <si>
    <t>Net 1st-Year Savings</t>
  </si>
  <si>
    <t>Pay-Back Period</t>
  </si>
  <si>
    <t xml:space="preserve"> Years</t>
  </si>
  <si>
    <t>Choose_QuarterYear</t>
  </si>
  <si>
    <t>Unit</t>
  </si>
  <si>
    <t>Value</t>
  </si>
  <si>
    <t>incorporated TRC tool into sheet along with summary sheet</t>
  </si>
  <si>
    <t>City, State, ZIP Code:</t>
  </si>
  <si>
    <t>started the process to update for 2015. have a note into Bill to call as I don't understand the filing.</t>
  </si>
  <si>
    <t>&lt;250 kW</t>
  </si>
  <si>
    <t>≥ 250 kW</t>
  </si>
  <si>
    <t>Net Installed Cost of CHP System</t>
  </si>
  <si>
    <t>CHP Installed Costs:</t>
  </si>
  <si>
    <t>Estimated Net kWh/yr savings:</t>
  </si>
  <si>
    <t>finished the updates.</t>
  </si>
  <si>
    <t>Office Building</t>
  </si>
  <si>
    <t>Retail - Service</t>
  </si>
  <si>
    <t>Retail - Product</t>
  </si>
  <si>
    <t>ReUpgrades</t>
  </si>
  <si>
    <t>Yes – all equipment listed was retrofit previously</t>
  </si>
  <si>
    <t>Yes – some equipment listed was retrofit previously</t>
  </si>
  <si>
    <t xml:space="preserve"> No – no equipment was retrofit previously</t>
  </si>
  <si>
    <t>Has this site participated in this Program previously?</t>
  </si>
  <si>
    <t xml:space="preserve">Has equipment in this application been retrofit and obtained Program incentives within the last three years? </t>
  </si>
  <si>
    <t>Does this project require a permit?</t>
  </si>
  <si>
    <t>Name of Master Electrician, if applicable:</t>
  </si>
  <si>
    <t>Electrician License:</t>
  </si>
  <si>
    <t>Business Type (General):*</t>
  </si>
  <si>
    <t>Business Type (Specific):*</t>
  </si>
  <si>
    <t>Who referred you to the CHP Program?*</t>
  </si>
  <si>
    <t>Telephone Number:*</t>
  </si>
  <si>
    <t>Phone Number:</t>
  </si>
  <si>
    <t>Is the installation contractor different than identified above?</t>
  </si>
  <si>
    <t>Installation Contractor:</t>
  </si>
  <si>
    <t>Installation Contact:</t>
  </si>
  <si>
    <t>Installation Contractor Email:</t>
  </si>
  <si>
    <r>
      <t xml:space="preserve">I have read the entire application and agree to meet all requirements and abide by the </t>
    </r>
    <r>
      <rPr>
        <b/>
        <sz val="11"/>
        <rFont val="Calibri"/>
        <family val="2"/>
        <scheme val="minor"/>
      </rPr>
      <t>Terms and Conditions</t>
    </r>
    <r>
      <rPr>
        <sz val="11"/>
        <rFont val="Calibri"/>
        <family val="2"/>
        <scheme val="minor"/>
      </rPr>
      <t xml:space="preserve"> of this application. I am the Owner or authorized employee of the Customer listed above, and represent that all information provided within is true and correct. </t>
    </r>
    <r>
      <rPr>
        <b/>
        <sz val="11"/>
        <rFont val="Calibri"/>
        <family val="2"/>
        <scheme val="minor"/>
      </rPr>
      <t>Note: Electronic submission is encouraged. A pdf or facsimile signature is acceptable and will have the same force and effect as an original signature. Program pre-approval is required for all projects − do not purchase or install any equipment until you are notified that the proposed project is approved. Keep a copy of all submitted documents.</t>
    </r>
  </si>
  <si>
    <t>Owner/Authorized Employee of Customer (type the name here):</t>
  </si>
  <si>
    <t>Owner/Authorized Employee Signature:</t>
  </si>
  <si>
    <t>Federal Tax ID Number of check recipient (must match W-9):</t>
  </si>
  <si>
    <t xml:space="preserve">updated application with Ellen and Joe's changes. </t>
  </si>
  <si>
    <t>kWh</t>
  </si>
  <si>
    <t>MMBtu</t>
  </si>
  <si>
    <t>Hot Water - Process</t>
  </si>
  <si>
    <t>Hot Water</t>
  </si>
  <si>
    <t>Space Heating</t>
  </si>
  <si>
    <t>DHW Heating</t>
  </si>
  <si>
    <t>Spa/Swimming Pool heating</t>
  </si>
  <si>
    <t>Absorption Chiller</t>
  </si>
  <si>
    <t>Process Heating</t>
  </si>
  <si>
    <t>Choose_ThermalOutputForm</t>
  </si>
  <si>
    <t>Dehumidification</t>
  </si>
  <si>
    <t>How many forms of thermal output are used?</t>
  </si>
  <si>
    <t>Choose_Number</t>
  </si>
  <si>
    <t>Steam - Low Pressure (&lt;15 psig)</t>
  </si>
  <si>
    <t>Steam - Medium Pressure (15-150 psig)</t>
  </si>
  <si>
    <t>added more stuff to application</t>
  </si>
  <si>
    <t>added instructions</t>
  </si>
  <si>
    <t>and at some point Bill gave me tweaks to the formulas in here and changes to column descriptors</t>
  </si>
  <si>
    <t>MasterElectrician</t>
  </si>
  <si>
    <t>Master</t>
  </si>
  <si>
    <t>General</t>
  </si>
  <si>
    <t>Journeyman</t>
  </si>
  <si>
    <t>Email:*</t>
  </si>
  <si>
    <t>Level of Licensed Electrician, if required per code:</t>
  </si>
  <si>
    <r>
      <t>Make Payment to: (</t>
    </r>
    <r>
      <rPr>
        <b/>
        <i/>
        <sz val="8"/>
        <rFont val="Arial"/>
        <family val="2"/>
      </rPr>
      <t>Customer may assign the incentive check to contractor/vendor/other)</t>
    </r>
    <r>
      <rPr>
        <b/>
        <sz val="10"/>
        <rFont val="Arial"/>
        <family val="2"/>
      </rPr>
      <t>:</t>
    </r>
  </si>
  <si>
    <t xml:space="preserve">I confirm approval to assign payment of the incentive, offered to reduce the cost of the project installed, to the company listed in “Make Payment to.”  By assigning the payment of the incentive, I understand that the money owed by my company to the contractor will be reduced by this amount. </t>
  </si>
  <si>
    <t>Company/Name on Check:</t>
  </si>
  <si>
    <t>All projects MUST receive pre-approval before purchasing equipment or beginning work. Please review the program process and eligibility requirements on the program website as well as the Terms &amp; Conditions on the application. Please contact the program office with any questions.</t>
  </si>
  <si>
    <t>Combined Heat and Power</t>
  </si>
  <si>
    <t xml:space="preserve">1. Program Offer: All projects require pre-approval prior to the purchase of products or installation. This application covers products purchased and installed after CHP Program pre-approval. Products purchased or installed prior to the date of the CHP Program’s pre-approval (or commitment) letter are not eligible for incentives. Projects must installed and post-installation documentation received within eighteen (18) months of the pre-approval date. Pepco may cancel this application without liability if the customer has (1) not installed the approved project, and has (2) not applied to Pepco for a project extension 30 days prior to pre-approval expiration date. </t>
  </si>
  <si>
    <t xml:space="preserve">1. Program Offer: All projects require pre-approval prior to the purchase of products or installation. This application covers products purchased and installed after CHP Program pre-approval. Products purchased or installed prior to the date of the CHP Program’s pre-approval (or commitment) letter are not eligible for incentives. Projects must installed and post-installation documentation received within eighteen (18) months of the pre-approval date. Delmarva Power may cancel this application without liability if the customer has (1) not installed the approved project, and has (2) not applied to Delmarva Power for a project extension 30 days prior to pre-approval expiration date. </t>
  </si>
  <si>
    <t>Where will CHP System be installed? (Examples: In the mechanical room on the first floor, outside, next to loading dock)</t>
  </si>
  <si>
    <t>Annual Electric Bill Saving (average for first 5 years)</t>
  </si>
  <si>
    <t>Annual FC Fuel Bill Saving (average for first 5 years)</t>
  </si>
  <si>
    <t>Annual CHP Fuel Cost (average for first 5 years)</t>
  </si>
  <si>
    <t>Annual CHP O&amp;M Cost (average for first 5 years)</t>
  </si>
  <si>
    <t>Choose_Year</t>
  </si>
  <si>
    <t>on 6. Project Operation, changed the production months to be user inputs. Removed month number and added column for year</t>
  </si>
  <si>
    <t>new logos</t>
  </si>
  <si>
    <t>fixed the application page pop ups that said "missing data" when there weren't any</t>
  </si>
  <si>
    <t>Suite/ Room/ Floor/ Other:</t>
  </si>
  <si>
    <t>650020</t>
  </si>
  <si>
    <t>D-G-DI-100-15</t>
  </si>
  <si>
    <t>CHP Design Incentive</t>
  </si>
  <si>
    <t>650031</t>
  </si>
  <si>
    <t>D-G-CI-101-15</t>
  </si>
  <si>
    <t>CHP Construction Incentive &lt;250 kW</t>
  </si>
  <si>
    <t>650032</t>
  </si>
  <si>
    <t>D-G-CI-102-15</t>
  </si>
  <si>
    <t>650041</t>
  </si>
  <si>
    <t>D-G-PP-100-15</t>
  </si>
  <si>
    <t>650042</t>
  </si>
  <si>
    <t>D-G-PP-200-15</t>
  </si>
  <si>
    <t>650043</t>
  </si>
  <si>
    <t>D-G-PP-300-15</t>
  </si>
  <si>
    <t>650044</t>
  </si>
  <si>
    <t>D-G-PP-400-15</t>
  </si>
  <si>
    <t>650045</t>
  </si>
  <si>
    <t>D-G-PP-500-15</t>
  </si>
  <si>
    <t>650046</t>
  </si>
  <si>
    <t>D-G-PP-600-15</t>
  </si>
  <si>
    <t>Measure Selector</t>
  </si>
  <si>
    <t>Measure Code</t>
  </si>
  <si>
    <t>Description</t>
  </si>
  <si>
    <t>Capacity Cap</t>
  </si>
  <si>
    <t>Production Cap</t>
  </si>
  <si>
    <t>CapacityIncentive_LT250</t>
  </si>
  <si>
    <t>CapacityIncentive_GE250</t>
  </si>
  <si>
    <t>CapacityIncentive_Initial</t>
  </si>
  <si>
    <t>ProductionIncentive</t>
  </si>
  <si>
    <t>kW</t>
  </si>
  <si>
    <t>uncapped</t>
  </si>
  <si>
    <t>hide</t>
  </si>
  <si>
    <t>Production Payment 1</t>
  </si>
  <si>
    <t>Production Payment 2</t>
  </si>
  <si>
    <t>Production Payment 3</t>
  </si>
  <si>
    <t>Production Payment 4</t>
  </si>
  <si>
    <t>Production Payment 5</t>
  </si>
  <si>
    <t>Production Payment 6</t>
  </si>
  <si>
    <t>Capped at 50% Cost</t>
  </si>
  <si>
    <t>Choose_ContractType</t>
  </si>
  <si>
    <t>Purchase</t>
  </si>
  <si>
    <t>Lease</t>
  </si>
  <si>
    <t>PPA</t>
  </si>
  <si>
    <t>Estimated Net kW savings (for Program use):</t>
  </si>
  <si>
    <t>Eligibility</t>
  </si>
  <si>
    <t>Incentives</t>
  </si>
  <si>
    <t>Combined Heat and Power Incentives</t>
  </si>
  <si>
    <t>Additional Terms and Conditions apply; see Application in this workbook</t>
  </si>
  <si>
    <t>TYPE</t>
  </si>
  <si>
    <t>Production</t>
  </si>
  <si>
    <t>•  Overall annualized CHP system must be at least 65% efficient (calculated with higher heating value (HHV) of input energy and thermal energy savings based on purchased fuel saving plus recovered energy used for any end-use that produces additional electricity savings).</t>
  </si>
  <si>
    <t>3. hide irrelevant cover page</t>
  </si>
  <si>
    <t>4. hide/unhide relevant contact info block on Instructions</t>
  </si>
  <si>
    <t>added eligible measures and incentive page</t>
  </si>
  <si>
    <t>over the past couple weeks added incentive information to application (breaks out all components and shows Lm captures measure selectors. Also now include both net and gross kW (incentive paid on one and lm captures uses the other)</t>
  </si>
  <si>
    <t>Net Generation</t>
  </si>
  <si>
    <t>added column for kWh under 6. project op, other fuel and NOW electricity savings.</t>
  </si>
  <si>
    <t>added the new electricity column to summary c17</t>
  </si>
  <si>
    <t>added the new electricity column to the trc tool as well.</t>
  </si>
  <si>
    <t>modified the "Host Facility Demand Reduction" on page 6. project operation to lookup July on the table as it had been just assuming that july would be the 7th row down; that is assuming that the project would always begin in january.</t>
  </si>
  <si>
    <t>added the new column M (the kWh) to the production incentive on the application page</t>
  </si>
  <si>
    <t>Added additional columns for avoided costs so the TRC can be for more than 25 years.</t>
  </si>
  <si>
    <t>also fixed the Delmarva sheet where I hadn't updated the offset for all values to be +4</t>
  </si>
  <si>
    <t>Average Thermal-to-Electrical Output Ratio (THELRAT)</t>
  </si>
  <si>
    <t>Average Heat Rate (AHR)</t>
  </si>
  <si>
    <t>CHP System Capability</t>
  </si>
  <si>
    <r>
      <t>1.</t>
    </r>
    <r>
      <rPr>
        <sz val="7"/>
        <color rgb="FF1F497D"/>
        <rFont val="Times New Roman"/>
        <family val="1"/>
      </rPr>
      <t xml:space="preserve">      </t>
    </r>
    <r>
      <rPr>
        <sz val="11"/>
        <color rgb="FF1F497D"/>
        <rFont val="Times New Roman"/>
        <family val="1"/>
      </rPr>
      <t>Add to Instructions Form the requirement that the following items are to be submitted with the application:</t>
    </r>
  </si>
  <si>
    <t>     Manufacturer’s specifications Forms for the prime mover and the electrical generator</t>
  </si>
  <si>
    <t>     System flow diagram that shows all equipment; all fluid flow rates, temperatures, and pressures, and annual energy and rated power values for major equipment (input and output, and using HHV values for fuels)</t>
  </si>
  <si>
    <t>     Diagrams showing where the CHP system will be located at the facility, and the equipment arrangement</t>
  </si>
  <si>
    <t>     Electrical single-line diagram and a diagram showing location of key electrical equipment items</t>
  </si>
  <si>
    <t>     Break-down of the estimated cost shown on Form 5-1</t>
  </si>
  <si>
    <r>
      <t>2.</t>
    </r>
    <r>
      <rPr>
        <sz val="7"/>
        <color rgb="FF1F497D"/>
        <rFont val="Times New Roman"/>
        <family val="1"/>
      </rPr>
      <t xml:space="preserve">      </t>
    </r>
    <r>
      <rPr>
        <sz val="11"/>
        <color rgb="FF1F497D"/>
        <rFont val="Times New Roman"/>
        <family val="1"/>
      </rPr>
      <t>On Form 2-1, add a note that the monthly electricity and fuel usage data should be taken from utility bills, averaged over two years or longer</t>
    </r>
  </si>
  <si>
    <r>
      <t>4.</t>
    </r>
    <r>
      <rPr>
        <sz val="7"/>
        <color rgb="FF1F497D"/>
        <rFont val="Times New Roman"/>
        <family val="1"/>
      </rPr>
      <t xml:space="preserve">      </t>
    </r>
    <r>
      <rPr>
        <sz val="11"/>
        <color rgb="FF1F497D"/>
        <rFont val="Times New Roman"/>
        <family val="1"/>
      </rPr>
      <t>Add a note to Form 5-2 requesting the schedule be expressed in weeks beginning when the Interconnection Agreement is finalized/approved/signed, and that is can appear as a list or chart</t>
    </r>
  </si>
  <si>
    <r>
      <t>5.</t>
    </r>
    <r>
      <rPr>
        <sz val="7"/>
        <color rgb="FF1F497D"/>
        <rFont val="Times New Roman"/>
        <family val="1"/>
      </rPr>
      <t xml:space="preserve">      </t>
    </r>
    <r>
      <rPr>
        <sz val="11"/>
        <color rgb="FF1F497D"/>
        <rFont val="Times New Roman"/>
        <family val="1"/>
      </rPr>
      <t>On Form 6-2, add a note that a minimum 5-year warranty is required</t>
    </r>
  </si>
  <si>
    <r>
      <t>6.</t>
    </r>
    <r>
      <rPr>
        <sz val="7"/>
        <color rgb="FF1F497D"/>
        <rFont val="Times New Roman"/>
        <family val="1"/>
      </rPr>
      <t xml:space="preserve">      </t>
    </r>
    <r>
      <rPr>
        <sz val="11"/>
        <color rgb="FF1F497D"/>
        <rFont val="Times New Roman"/>
        <family val="1"/>
      </rPr>
      <t>Add to Form 6-2 a column for Electrical Savings produced from direct-use of CHP thermal output (for projects like the Pre-Release Center) [Absorption chiller and bottoming-cycle are excluded because we need detailed spreadsheet showing how savings are calculated each month.</t>
    </r>
  </si>
  <si>
    <r>
      <t>3.</t>
    </r>
    <r>
      <rPr>
        <sz val="7"/>
        <color rgb="FF1F497D"/>
        <rFont val="Times New Roman"/>
        <family val="1"/>
      </rPr>
      <t xml:space="preserve">      </t>
    </r>
    <r>
      <rPr>
        <sz val="11"/>
        <color rgb="FF1F497D"/>
        <rFont val="Times New Roman"/>
        <family val="1"/>
      </rPr>
      <t>Simplify Form 4-1 to eliminate unneeded items below Row 21 and insert entries for Monthly Run Hours (put this in 6-1), System Overall Efficiency, Average Heat Rate (AHR), Average Thermal-to-Electrical Output Ratio (THELRAT) CHP System Capability, and Project Operational THELRAT (PO-THELRAT), which is the value for the proposed system. (Note that PO-PTHELRT is always less than or (rarely) equal to THELRT.)</t>
    </r>
  </si>
  <si>
    <t>System Gross kW Rating (for incentive):</t>
  </si>
  <si>
    <t>Project Operational THELRAT (PO-THELRAT)</t>
  </si>
  <si>
    <t xml:space="preserve"> If proposing a “Packaged CHP System,” complete forms 4-2 and 4-3 to the right. A “Packaged CHP System” features a standardized design using identical equipment (same manufacturer, model number, performance rating, etc.) that has been replicated and placed in service in multiple locations.</t>
  </si>
  <si>
    <t>If proposing a “Built-Up CHP System,” complete forms 4-2 and 4-4 to the right. A “Built-Up CHP System” features a design that may be standardized in general terms, but have differences in some details. (The “standardized design” can either include or exclude an absorption chiller and its auxiliaries if such equipment is part of the overall CHP system.</t>
  </si>
  <si>
    <t>Form 4-2</t>
  </si>
  <si>
    <t>Form 6-2</t>
  </si>
  <si>
    <t>Exhaust Heat</t>
  </si>
  <si>
    <t>PRIME CONTRACTOR / VENDOR</t>
  </si>
  <si>
    <r>
      <t>1.</t>
    </r>
    <r>
      <rPr>
        <sz val="7"/>
        <color rgb="FF1F497D"/>
        <rFont val="Times New Roman"/>
        <family val="1"/>
      </rPr>
      <t xml:space="preserve">       </t>
    </r>
    <r>
      <rPr>
        <sz val="11"/>
        <color rgb="FF1F497D"/>
        <rFont val="Calibri"/>
        <family val="2"/>
        <scheme val="minor"/>
      </rPr>
      <t>Program Instructions Were Updated</t>
    </r>
  </si>
  <si>
    <r>
      <t>2.</t>
    </r>
    <r>
      <rPr>
        <sz val="7"/>
        <color rgb="FF1F497D"/>
        <rFont val="Times New Roman"/>
        <family val="1"/>
      </rPr>
      <t xml:space="preserve">       </t>
    </r>
    <r>
      <rPr>
        <sz val="11"/>
        <color rgb="FF1F497D"/>
        <rFont val="Calibri"/>
        <family val="2"/>
        <scheme val="minor"/>
      </rPr>
      <t>CHP System Section 4-5 was deleted.  That entire section was condensed from 5 forms to 4 forms.</t>
    </r>
  </si>
  <si>
    <r>
      <t>3.</t>
    </r>
    <r>
      <rPr>
        <sz val="7"/>
        <color rgb="FF1F497D"/>
        <rFont val="Times New Roman"/>
        <family val="1"/>
      </rPr>
      <t xml:space="preserve">       </t>
    </r>
    <r>
      <rPr>
        <sz val="11"/>
        <color rgb="FF1F497D"/>
        <rFont val="Calibri"/>
        <family val="2"/>
        <scheme val="minor"/>
      </rPr>
      <t>Form 5-2  was revised</t>
    </r>
  </si>
  <si>
    <r>
      <t>a.</t>
    </r>
    <r>
      <rPr>
        <sz val="7"/>
        <color rgb="FF1F497D"/>
        <rFont val="Times New Roman"/>
        <family val="1"/>
      </rPr>
      <t xml:space="preserve">       </t>
    </r>
    <r>
      <rPr>
        <sz val="11"/>
        <color rgb="FF1F497D"/>
        <rFont val="Calibri"/>
        <family val="2"/>
        <scheme val="minor"/>
      </rPr>
      <t xml:space="preserve">Added </t>
    </r>
    <r>
      <rPr>
        <i/>
        <sz val="10"/>
        <color rgb="FF000000"/>
        <rFont val="Arial"/>
        <family val="2"/>
      </rPr>
      <t>Note: The schedule must be expressed in weeks beginning…</t>
    </r>
  </si>
  <si>
    <r>
      <t>4.</t>
    </r>
    <r>
      <rPr>
        <sz val="7"/>
        <color rgb="FF1F497D"/>
        <rFont val="Times New Roman"/>
        <family val="1"/>
      </rPr>
      <t xml:space="preserve">       </t>
    </r>
    <r>
      <rPr>
        <sz val="11"/>
        <color rgb="FF1F497D"/>
        <rFont val="Calibri"/>
        <family val="2"/>
        <scheme val="minor"/>
      </rPr>
      <t>Form 5-2  was revised</t>
    </r>
  </si>
  <si>
    <r>
      <t>a.</t>
    </r>
    <r>
      <rPr>
        <sz val="7"/>
        <color rgb="FF1F497D"/>
        <rFont val="Times New Roman"/>
        <family val="1"/>
      </rPr>
      <t xml:space="preserve">       </t>
    </r>
    <r>
      <rPr>
        <sz val="11"/>
        <color rgb="FF1F497D"/>
        <rFont val="Calibri"/>
        <family val="2"/>
        <scheme val="minor"/>
      </rPr>
      <t>Changed the monthly electricity drop downs to static Jan – December</t>
    </r>
  </si>
  <si>
    <r>
      <t xml:space="preserve">                                                               </t>
    </r>
    <r>
      <rPr>
        <sz val="11"/>
        <color rgb="FF1F497D"/>
        <rFont val="Calibri"/>
        <family val="2"/>
        <scheme val="minor"/>
      </rPr>
      <t>i.</t>
    </r>
    <r>
      <rPr>
        <sz val="7"/>
        <color rgb="FF1F497D"/>
        <rFont val="Times New Roman"/>
        <family val="1"/>
      </rPr>
      <t xml:space="preserve">      </t>
    </r>
    <r>
      <rPr>
        <sz val="11"/>
        <color rgb="FF1F497D"/>
        <rFont val="Calibri"/>
        <family val="2"/>
        <scheme val="minor"/>
      </rPr>
      <t>The heading above it needs to be updated because it still says use drop down when there is no longer drop downs.</t>
    </r>
  </si>
  <si>
    <r>
      <t>5.</t>
    </r>
    <r>
      <rPr>
        <sz val="7"/>
        <color rgb="FF1F497D"/>
        <rFont val="Times New Roman"/>
        <family val="1"/>
      </rPr>
      <t xml:space="preserve">       </t>
    </r>
    <r>
      <rPr>
        <sz val="11"/>
        <color rgb="FF1F497D"/>
        <rFont val="Calibri"/>
        <family val="2"/>
        <scheme val="minor"/>
      </rPr>
      <t>Summary Tab</t>
    </r>
  </si>
  <si>
    <r>
      <t>a.</t>
    </r>
    <r>
      <rPr>
        <sz val="7"/>
        <color rgb="FF1F497D"/>
        <rFont val="Times New Roman"/>
        <family val="1"/>
      </rPr>
      <t xml:space="preserve">       </t>
    </r>
    <r>
      <rPr>
        <sz val="11"/>
        <color rgb="FF1F497D"/>
        <rFont val="Calibri"/>
        <family val="2"/>
        <scheme val="minor"/>
      </rPr>
      <t>Added the following cells.</t>
    </r>
  </si>
  <si>
    <t>Oct</t>
  </si>
  <si>
    <t>Updated Elig Measures text to remove text that NC is not eligible..because it is.</t>
  </si>
  <si>
    <t xml:space="preserve">Month </t>
  </si>
  <si>
    <t>Mid-Nov</t>
  </si>
  <si>
    <t>Tim and Bill went through the links to the Summary page and corrected them.</t>
  </si>
  <si>
    <r>
      <t>1.</t>
    </r>
    <r>
      <rPr>
        <sz val="7"/>
        <color rgb="FF1F497D"/>
        <rFont val="Times New Roman"/>
        <family val="1"/>
      </rPr>
      <t xml:space="preserve">       </t>
    </r>
    <r>
      <rPr>
        <sz val="11"/>
        <color rgb="FF1F497D"/>
        <rFont val="Calibri"/>
        <family val="2"/>
        <scheme val="minor"/>
      </rPr>
      <t>Form 2.2 - (Note:  All efficiency upgrades with a PBP under 3 years must be listed)</t>
    </r>
  </si>
  <si>
    <r>
      <t>a.</t>
    </r>
    <r>
      <rPr>
        <sz val="7"/>
        <color rgb="FF1F497D"/>
        <rFont val="Times New Roman"/>
        <family val="1"/>
      </rPr>
      <t xml:space="preserve">       </t>
    </r>
    <r>
      <rPr>
        <sz val="11"/>
        <color rgb="FF1F497D"/>
        <rFont val="Calibri"/>
        <family val="2"/>
        <scheme val="minor"/>
      </rPr>
      <t>My suggestion: This should be changed to say (Note:  All efficiency upgrades on site with a simple payback under 3 years must be completed before commissioning)</t>
    </r>
  </si>
  <si>
    <t>Made the following changes:</t>
  </si>
  <si>
    <r>
      <t>2.</t>
    </r>
    <r>
      <rPr>
        <sz val="7"/>
        <color rgb="FF1F497D"/>
        <rFont val="Times New Roman"/>
        <family val="1"/>
      </rPr>
      <t xml:space="preserve">       </t>
    </r>
    <r>
      <rPr>
        <sz val="11"/>
        <color rgb="FF1F497D"/>
        <rFont val="Calibri"/>
        <family val="2"/>
        <scheme val="minor"/>
      </rPr>
      <t>Form 6-2 Change the heading above the table to remove “Use Drop Down”</t>
    </r>
  </si>
  <si>
    <t>What structural changes need to be made, or enclosures constructed, in connection with installing CHP System?</t>
  </si>
  <si>
    <t xml:space="preserve">   Btu/hour</t>
  </si>
  <si>
    <t>Annual Average Recoverable Heat Ratio</t>
  </si>
  <si>
    <t>Annual Average Fuel Converter (FC) Efficiency</t>
  </si>
  <si>
    <t>Annual Average Unit Cost of Fuel for FC</t>
  </si>
  <si>
    <t>Annual Average Unit Cost of Electricity</t>
  </si>
  <si>
    <t>Units: MMBtu/year</t>
  </si>
  <si>
    <t>Thermal Output Used:</t>
  </si>
  <si>
    <t>Form of Thermal Output</t>
  </si>
  <si>
    <t>Total MMBtu/yr:</t>
  </si>
  <si>
    <t>modified 4-1 to allow inputs for all of these. The total MMBtu now carries over to the summary sheet</t>
  </si>
  <si>
    <t>removed formulas on the summary sheet that were redundant (and had the incorrect formulas anyway)</t>
  </si>
  <si>
    <t>•  Host facility must be “reasonably efficient;" that is, all efficiency upgrades determined to have a 3-year or less payback period (PBP) must be completed.</t>
  </si>
  <si>
    <t>Billl did some stuff</t>
  </si>
  <si>
    <t>Added new logos and footers.</t>
  </si>
  <si>
    <t>Changed the production payment from using the kWh savings/month to equal payments based upon annual savings.</t>
  </si>
  <si>
    <t>CHP Project Cost-Effectiveness Tool (2018 Startup version)</t>
  </si>
  <si>
    <t>Incremented the TRC values to represent 2018 start. Adjusted the NPV formula to reflect 2018 start.</t>
  </si>
  <si>
    <t>Design</t>
  </si>
  <si>
    <t>up to 60%</t>
  </si>
  <si>
    <t>PERCENTAGE OF TOTAL INCENTIVE</t>
  </si>
  <si>
    <t>INCENTIVE PAID</t>
  </si>
  <si>
    <t>Design Incentive</t>
  </si>
  <si>
    <t>Commissioning Incentive</t>
  </si>
  <si>
    <r>
      <t xml:space="preserve">CHP Construction Incentive </t>
    </r>
    <r>
      <rPr>
        <strike/>
        <sz val="9"/>
        <rFont val="Calibri"/>
        <family val="2"/>
      </rPr>
      <t>≥</t>
    </r>
    <r>
      <rPr>
        <strike/>
        <sz val="9"/>
        <rFont val="Calibri"/>
        <family val="2"/>
        <scheme val="minor"/>
      </rPr>
      <t>250 kW</t>
    </r>
  </si>
  <si>
    <t>Threshold</t>
  </si>
  <si>
    <t>Incentive_kW_LEThreshold</t>
  </si>
  <si>
    <t>Incentive_kW_GTThreshold</t>
  </si>
  <si>
    <t>Cap_CHP</t>
  </si>
  <si>
    <t>CostCap_CHP</t>
  </si>
  <si>
    <t>Production Incentive (up to)</t>
  </si>
  <si>
    <t xml:space="preserve">Estimated Incentive </t>
  </si>
  <si>
    <t>Uncapped Incentive</t>
  </si>
  <si>
    <t>Capped at Project Limit</t>
  </si>
  <si>
    <t>50% cap</t>
  </si>
  <si>
    <t>Project Limit Flag</t>
  </si>
  <si>
    <t>updated incentives to reflect the filing. Now use only kW to determine payments.</t>
  </si>
  <si>
    <t>Load Shape Data</t>
  </si>
  <si>
    <t>Hour</t>
  </si>
  <si>
    <t>Description of Upgrade, include details of savings achieved or expected, number of lighting fixtures or lamps, HVAC tonnage, etc.</t>
  </si>
  <si>
    <t>Explanation of how load shapes were developed:</t>
  </si>
  <si>
    <t>Form 2-1</t>
  </si>
  <si>
    <t>Form 2-2</t>
  </si>
  <si>
    <t>For Instructions: now provide by Section; request more detail</t>
  </si>
  <si>
    <t>Section 2: modifed table requesting details concerning energy efficiency upgrades performed and planned (savings achieved or expected, HVAC tonnage values, etc.)</t>
  </si>
  <si>
    <t>Section 2: Added table for data showing the current and future expected hourly thermal and electrical loads of the host facility for typical days in February, April, June, August, October, and December. These load curves can be approximations, but an explanation of how they were developed should be provided</t>
  </si>
  <si>
    <t>Section 4: added table for details of CHP load control systems, including data inputs to be obtained from host facility’s equipment and controls, and of the data archiving system</t>
  </si>
  <si>
    <t xml:space="preserve">Section 5 instructions: added the need to include a copy of the O&amp;M services agreement </t>
  </si>
  <si>
    <t xml:space="preserve">Section 4 instructions: added request  for two copies of a detailed flow diagram for the CHP system including all CHP auxiliary equipment – one copy showing thermal and electrical power values, temperatures, and fluid flow rates when the system is operating at its rated power level on a hot weekday summer afternoon (4:00 p.m. to 5:00 p.m.), and the other showing annual energy values </t>
  </si>
  <si>
    <t xml:space="preserve">Instructions: added request for Evidence that the customer is committed to proceeding with the project. (Note: This evidence is preferably a signed a contract with a prime contractor who will manage equipment procurement and installation, and construction and commissioning activities </t>
  </si>
  <si>
    <t xml:space="preserve">Section 2: In the table of the Host Facility’s monthly and annual electrical and fuel usage in Section 2, add two columns after the Peak kW column, “Minimum kW” and Duration*” – the footnote should read: “Number of hours the load is within 20% of Minimum Load each month” </t>
  </si>
  <si>
    <t>Capacity Factor</t>
  </si>
  <si>
    <t>Section 6: Changed Run hours to Capacity Factor</t>
  </si>
  <si>
    <t>Section 3: Changed headings</t>
  </si>
  <si>
    <t>additional changes to text and tables per Bill that include these and some more minor tweaks.</t>
  </si>
  <si>
    <t>modified Quarter/Year drop down on the summary page to start in 2018.</t>
  </si>
  <si>
    <t>hard coded the demand reduction on summary to point directly to July. Previously the user could modify the months but now they are hard coded so there's no need for a lookup.</t>
  </si>
  <si>
    <t>Expected Start of Production Incentive Period   (Quarter - Year)</t>
  </si>
  <si>
    <t>Check on percentage entered in Section 2</t>
  </si>
  <si>
    <t>added tables to 2 and 4 such that the summary reads from them rather than having the user put the input into the summary form.</t>
  </si>
  <si>
    <t>Average Electricity Price ($/kWh)</t>
  </si>
  <si>
    <t>Average Fuel Price ($/MMBtu)</t>
  </si>
  <si>
    <t>List all energy efficiency upgrades implemented at facility, as well as any that are planned to be completed before CHP system is commissioned  (Note: All efficiency upgrades on site with a simple payback under 3 years must be completed before incentives are paid)</t>
  </si>
  <si>
    <t>Use</t>
  </si>
  <si>
    <t>Thermal Output (MMBtu/yr)</t>
  </si>
  <si>
    <t>Primary Fuel</t>
  </si>
  <si>
    <t>Secondary Fuel</t>
  </si>
  <si>
    <t>Describe the Proposed Thermal Energy Metering System (include equipment details and range):</t>
  </si>
  <si>
    <t>Connected Load (kW)</t>
  </si>
  <si>
    <t>Parasitic Loads for Proposed CHP System</t>
  </si>
  <si>
    <t>Total</t>
  </si>
  <si>
    <t xml:space="preserve">  MMBtu/yr</t>
  </si>
  <si>
    <t>Thermal:</t>
  </si>
  <si>
    <t>Annual thermal energy saved by recovered heat</t>
  </si>
  <si>
    <t>Annual electrical energy saved by recovered heat</t>
  </si>
  <si>
    <t>Electricity consumption offset by thermal output (0 if no absorption chiller will be installed or if no electric heaters or process heating will be offset by CHP system)</t>
  </si>
  <si>
    <t>Details of CHP load control systems and expected operation:</t>
  </si>
  <si>
    <t>Milestone</t>
  </si>
  <si>
    <t>Start Date</t>
  </si>
  <si>
    <t>End Date</t>
  </si>
  <si>
    <t>Local Government Building Permits</t>
  </si>
  <si>
    <t>Will this change with the addition of the CHP system? If so, how?</t>
  </si>
  <si>
    <t>Run Hours</t>
  </si>
  <si>
    <t>(MMBtu/ kWh)</t>
  </si>
  <si>
    <t>Avg kW</t>
  </si>
  <si>
    <t>(MMBtu)</t>
  </si>
  <si>
    <t>Full Warranty Period (≥ 5 Years):</t>
  </si>
  <si>
    <t>Customer's Return on Investment:</t>
  </si>
  <si>
    <t>Fuel Availability</t>
  </si>
  <si>
    <t>Electrical Load Factor</t>
  </si>
  <si>
    <t>Thermal Load Factor</t>
  </si>
  <si>
    <t>Provide All Assumptions used in System Design Analysis:</t>
  </si>
  <si>
    <t>Estimated Monthly Electricity and Fuel Savings and CHP Fuel Usage</t>
  </si>
  <si>
    <t>Other Cost Offsets</t>
  </si>
  <si>
    <t>Other CHP grants and tax benefits (not including accelerated depreciation)</t>
  </si>
  <si>
    <t>Annual Heat Rate at Rated Output</t>
  </si>
  <si>
    <t>Average Capacity Factor</t>
  </si>
  <si>
    <t>Construction</t>
  </si>
  <si>
    <t>BTU/hr</t>
  </si>
  <si>
    <t>Winter</t>
  </si>
  <si>
    <t>*</t>
  </si>
  <si>
    <t>Provide data showing the future expected hourly thermal and electrical loads of the host facility for a typical day in Summer and Winter. These load curves can be approximations, but an explanation of how they were developed should be provided in the space below.</t>
  </si>
  <si>
    <t>Peak Load (kW)*</t>
  </si>
  <si>
    <t>*Peak load on a hot July afternoon between 4:00 and 5:00PM</t>
  </si>
  <si>
    <t xml:space="preserve">Annual Energy Saved by Recovered Heat </t>
  </si>
  <si>
    <t>Offset</t>
  </si>
  <si>
    <t>Amount</t>
  </si>
  <si>
    <t>Estimated Incentive:</t>
  </si>
  <si>
    <t>Estimated Total Installed Project Cost:</t>
  </si>
  <si>
    <t>Estimated Net Construction Cost:</t>
  </si>
  <si>
    <t>Start-Up</t>
  </si>
  <si>
    <t>Commissioning</t>
  </si>
  <si>
    <t>Start of Commercial Operation</t>
  </si>
  <si>
    <t>Generator Equip Availability</t>
  </si>
  <si>
    <t>Performance Factor</t>
  </si>
  <si>
    <t>%</t>
  </si>
  <si>
    <t>The full CHP process is contained in the CHP Program Manual. The following provides a brief overview of the process.</t>
  </si>
  <si>
    <t>INITIAL APPLICATION</t>
  </si>
  <si>
    <t>Customer submits completed Application Workbook for proposed CHP system along with Technical Supporting Documents/Feasibility Study, and additional documents. Below is a breakdown of all required documentation:</t>
  </si>
  <si>
    <t>Application Workbook</t>
  </si>
  <si>
    <t>1)</t>
  </si>
  <si>
    <t>2)</t>
  </si>
  <si>
    <t>3)</t>
  </si>
  <si>
    <t>Manufacturer’s equipment specification sheets for CHP system</t>
  </si>
  <si>
    <t>Flow diagram for CHP system</t>
  </si>
  <si>
    <t>Sketch or diagram of CHP system location within the facility and showing the equipment arrangement</t>
  </si>
  <si>
    <t>Include all CHP auxiliary equipment that shows thermal and electrical power values, pressures, temperatures, and fluid flow rates when the system is operating at its rated power level on a hot weekday summer afternoon (4:00 PM to 5:00 PM)</t>
  </si>
  <si>
    <t>4)</t>
  </si>
  <si>
    <t>5)</t>
  </si>
  <si>
    <t>6)</t>
  </si>
  <si>
    <t>Itemization of estimated total project cost</t>
  </si>
  <si>
    <t>List of auxiliary equipment installed as part of CHP system and the connected parasitic load (kW) of each item</t>
  </si>
  <si>
    <t>Load Calculation used to estimate facility future expected loads and CHP performance parameters</t>
  </si>
  <si>
    <t>Support all estimated electrical and thermal load, fuel usage, and energy savings calculations in Application Workbook</t>
  </si>
  <si>
    <t>7)</t>
  </si>
  <si>
    <t>Copy of O&amp;M services agreement</t>
  </si>
  <si>
    <t>Completed and signed copy of a W-9 form for the payee of all incentive payments</t>
  </si>
  <si>
    <t>Must match the corresponding entries on the signed application form</t>
  </si>
  <si>
    <t>Program reviews submitted documents and requests any additional information or necessary corrections. When all documents are deemed to be complete and accurate, Program forwards them to PHI CHP Application Review Committee for review and consideration of Conditional Approval</t>
  </si>
  <si>
    <t>A.</t>
  </si>
  <si>
    <t>B.</t>
  </si>
  <si>
    <t>C.</t>
  </si>
  <si>
    <t>D.</t>
  </si>
  <si>
    <t>If Conditional Approval is granted, funds will be reserved for the project, and a Conditional Approval Letter and Program Requirement Description (PRD) document will be sent to the Customer</t>
  </si>
  <si>
    <t>If Conditional Approval is not granted for other reasons, Customer will be advised accordingly</t>
  </si>
  <si>
    <t>If Conditional Approval is not granted for technical reasons, Program may request Customer make modifications to Application to allow for approval</t>
  </si>
  <si>
    <t>E.</t>
  </si>
  <si>
    <t>A facility gas and electric bill from the last 6 months</t>
  </si>
  <si>
    <t>Incorporate Generator Availability, Fuel Availability, Electrical Load Factor, and Thermal Load Factor (%)</t>
  </si>
  <si>
    <t>Use HHV values for all fuels</t>
  </si>
  <si>
    <t>CONDITIONAL APPROVAL</t>
  </si>
  <si>
    <t>DESIGN INCENTIVE</t>
  </si>
  <si>
    <t>To receive the Design Incentive, Customer must submit to the Program:</t>
  </si>
  <si>
    <t>Updated Application Workbook (incorporating any changes to the system, construction schedule, or expected production that may have occurred during design development)</t>
  </si>
  <si>
    <t>Signed Project Requirements Document</t>
  </si>
  <si>
    <t>Copy of the Interconnection Agreement Authorization To Construct</t>
  </si>
  <si>
    <t>Copy of the Air Quality Permit To Construct</t>
  </si>
  <si>
    <t>Gas Supply Adequacy Statement from the Natural Gas Provider (if applicable)</t>
  </si>
  <si>
    <t>Evidence of commitment to spend at least 50% of the estimated total project cost (May be one or more purchase orders or signed contracts for CHP equipment and/or installation)</t>
  </si>
  <si>
    <t>Design Reports by the 10th of each month</t>
  </si>
  <si>
    <t>CONSTRUCTION INCENTIVE</t>
  </si>
  <si>
    <t>Program completes a site visit to the installation during or after Commissioning process</t>
  </si>
  <si>
    <t>Submit documentation of date Commercial Operation began</t>
  </si>
  <si>
    <t>Submit documentation of final Project Costs</t>
  </si>
  <si>
    <t>PRODUCTION INCENTIVE</t>
  </si>
  <si>
    <t>The Production Period is the first 24 months after the Commercial Operation Date.</t>
  </si>
  <si>
    <t>To receive the Production Incentive, Customer must submit to the Program:</t>
  </si>
  <si>
    <t>Monthly Production Reports</t>
  </si>
  <si>
    <t>Start of Incentive Period - 12 contiguous months within Production Period</t>
  </si>
  <si>
    <r>
      <t xml:space="preserve">If a project fails to submit the required documents to the Program within the required time period, </t>
    </r>
    <r>
      <rPr>
        <u/>
        <sz val="10"/>
        <color theme="1"/>
        <rFont val="Airal"/>
      </rPr>
      <t xml:space="preserve">Conditional Approval may be revoked, and the reserved funds released to fund other projects. </t>
    </r>
  </si>
  <si>
    <t>Production Incentive will then be calculated based upon ratio of Expected kWh Production / Actual kWh Production.</t>
  </si>
  <si>
    <t>For Example, if the Potential Production Incentive is $1,000, Expected kWh Production is 10,000 kWh and Actual Production is 9,000 kWh, then the Production Incentive will be 9,000 / 10,000 of the Potential Production Incentive, or 90% x $1000 = $900.</t>
  </si>
  <si>
    <t>If Actual kWh Production is less than Expected kWh Production, Production Incentive will be adjusted based on ratio of Actual kWh Production / Expected kWh Production.</t>
  </si>
  <si>
    <t>Disclaimer:  If a project exhibits significant delays in achieving Project Milestones as indicated in the Application and/or the Project Requirements Document, the project may be disqualified. The project will need to return any Incentives that have already been disbursed, and any funds still reserved for the project will be released back to the Program</t>
  </si>
  <si>
    <r>
      <t>PROJECT SITE INFORMATION</t>
    </r>
    <r>
      <rPr>
        <i/>
        <sz val="10"/>
        <color theme="0"/>
        <rFont val="Arial Black"/>
        <family val="2"/>
      </rPr>
      <t>--ALL INFORMATION MUST BE SUBMITTED</t>
    </r>
  </si>
  <si>
    <r>
      <t xml:space="preserve">INCENTIVE INFORMATION  </t>
    </r>
    <r>
      <rPr>
        <b/>
        <i/>
        <sz val="10"/>
        <color theme="0"/>
        <rFont val="Arial Black"/>
        <family val="2"/>
      </rPr>
      <t>Application will not be processed without all fields below populated.</t>
    </r>
  </si>
  <si>
    <t>Customer must sign at bottom of Terms and Conditions</t>
  </si>
  <si>
    <r>
      <rPr>
        <b/>
        <sz val="13"/>
        <color theme="0"/>
        <rFont val="Arial Black"/>
        <family val="2"/>
      </rPr>
      <t xml:space="preserve">Enter Recent History of Monthly Electricity and Fuel Usage at the Host Facility: </t>
    </r>
    <r>
      <rPr>
        <b/>
        <i/>
        <sz val="11"/>
        <color theme="0"/>
        <rFont val="Arial Black"/>
        <family val="2"/>
      </rPr>
      <t>Use previous monthly electricity and fuel usage data from utility bills</t>
    </r>
  </si>
  <si>
    <r>
      <t>Summer</t>
    </r>
    <r>
      <rPr>
        <b/>
        <vertAlign val="superscript"/>
        <sz val="12"/>
        <rFont val="Arial"/>
        <family val="2"/>
      </rPr>
      <t>1</t>
    </r>
  </si>
  <si>
    <r>
      <rPr>
        <i/>
        <vertAlign val="superscript"/>
        <sz val="11"/>
        <rFont val="Arial"/>
        <family val="2"/>
      </rPr>
      <t>1</t>
    </r>
    <r>
      <rPr>
        <i/>
        <sz val="11"/>
        <rFont val="Arial"/>
        <family val="2"/>
      </rPr>
      <t>Typical of the hottest day of the year</t>
    </r>
  </si>
  <si>
    <r>
      <rPr>
        <b/>
        <sz val="12"/>
        <color rgb="FFFFFFFF"/>
        <rFont val="Arial Black"/>
        <family val="2"/>
      </rPr>
      <t>Section 3A:</t>
    </r>
    <r>
      <rPr>
        <b/>
        <sz val="9"/>
        <color rgb="FFFFFFFF"/>
        <rFont val="Arial Black"/>
        <family val="2"/>
      </rPr>
      <t xml:space="preserve"> Contractor's (and subcontractors') Relevant Experience in Design and Construction of CHP systems</t>
    </r>
  </si>
  <si>
    <r>
      <rPr>
        <b/>
        <sz val="12"/>
        <color rgb="FFFFFFFF"/>
        <rFont val="Arial Black"/>
        <family val="2"/>
      </rPr>
      <t>Section 3B:</t>
    </r>
    <r>
      <rPr>
        <sz val="9"/>
        <color rgb="FFFFFFFF"/>
        <rFont val="Arial Black"/>
        <family val="2"/>
      </rPr>
      <t xml:space="preserve"> </t>
    </r>
    <r>
      <rPr>
        <b/>
        <sz val="9"/>
        <color rgb="FFFFFFFF"/>
        <rFont val="Arial Black"/>
        <family val="2"/>
      </rPr>
      <t>Contractor's Relevant Experience in Operation and Maintenance of CHP systems</t>
    </r>
  </si>
  <si>
    <r>
      <rPr>
        <b/>
        <sz val="12"/>
        <color rgb="FFFFFFFF"/>
        <rFont val="Arial Black"/>
        <family val="2"/>
      </rPr>
      <t xml:space="preserve">Section 3C: </t>
    </r>
    <r>
      <rPr>
        <b/>
        <sz val="9"/>
        <color rgb="FFFFFFFF"/>
        <rFont val="Arial Black"/>
        <family val="2"/>
      </rPr>
      <t xml:space="preserve"> Performance Experience of Proposed CHP system</t>
    </r>
  </si>
  <si>
    <t>Other Cost Offsets (grants,tax benefits, etc.)</t>
  </si>
  <si>
    <t>List all Subcontractors:</t>
  </si>
  <si>
    <r>
      <t>Application page signed by an authorized management-level employee of the customer's organization (Print application page, sign all pages, and make a PDF of the signed copy)</t>
    </r>
    <r>
      <rPr>
        <vertAlign val="superscript"/>
        <sz val="10"/>
        <color theme="1"/>
        <rFont val="Arial"/>
        <family val="2"/>
      </rPr>
      <t>1</t>
    </r>
  </si>
  <si>
    <r>
      <t>Technical Supporting Documents</t>
    </r>
    <r>
      <rPr>
        <vertAlign val="superscript"/>
        <sz val="10"/>
        <color theme="1"/>
        <rFont val="Arial"/>
        <family val="2"/>
      </rPr>
      <t>2</t>
    </r>
  </si>
  <si>
    <r>
      <rPr>
        <vertAlign val="superscript"/>
        <sz val="10"/>
        <color theme="1"/>
        <rFont val="Arial"/>
        <family val="2"/>
      </rPr>
      <t>1</t>
    </r>
    <r>
      <rPr>
        <sz val="10"/>
        <color theme="1"/>
        <rFont val="Arial"/>
        <family val="2"/>
      </rPr>
      <t>Submittal of the signed Application should be delayed until technical review of other items is completed and any necessary revisions are made to the Application Workbook</t>
    </r>
  </si>
  <si>
    <r>
      <rPr>
        <vertAlign val="superscript"/>
        <sz val="10"/>
        <color theme="1"/>
        <rFont val="Arial"/>
        <family val="2"/>
      </rPr>
      <t>2</t>
    </r>
    <r>
      <rPr>
        <sz val="10"/>
        <color theme="1"/>
        <rFont val="Arial"/>
        <family val="2"/>
      </rPr>
      <t>If any of these documents are already compiled in an existing Feasibility Study, that Study may be submitted in lieu of stand alone documents</t>
    </r>
  </si>
  <si>
    <t>Production Incentive Application Form, to be furnished by Program</t>
  </si>
  <si>
    <t>Parasitic kW:</t>
  </si>
  <si>
    <t>Identify Equipment</t>
  </si>
  <si>
    <t>Expected Net kWh Production from the most recent Application</t>
  </si>
  <si>
    <t>Upon submittal and Program approval of required documentation</t>
  </si>
  <si>
    <t>Upon commissioning, submittal and Program approval of required documentation</t>
  </si>
  <si>
    <t>After 12 contiguous months of net kWh savings are reported within 24 months of Commercial Operation Date. This payment is based upon the ratio of actual annualized kWh savings/proposed annualized kWh savings (not to exceed 100% of proposed annualized kWh savings).</t>
  </si>
  <si>
    <t>All projects require Conditional Approval prior to equipment purchase and installation. No commitment to purchase the equipment can be made 
until the utility issues a Conditional Approval Letter</t>
  </si>
  <si>
    <t>Weighted Average Fuel Converter Efficiency</t>
  </si>
  <si>
    <t>The term “Weighted Average” means the value should represent the efficiencies of all fuel converters whose output is reduced by the CHP output, multiplied by the percentage of total thermal output capacity. For example, if a 70 MBtu/hr boiler whose annual average efficiency is 90% and a 30 MBtu/hr furnace whose annual average efficiency is 80% are used to make steam which is reduced by the CHP system, the Weighted Average Fuel Converter Efficiency is (0.7*90%) + (0.3*80%) = 87%</t>
  </si>
  <si>
    <t>Square Footage (total floor space):</t>
  </si>
  <si>
    <r>
      <rPr>
        <i/>
        <sz val="10"/>
        <color theme="1"/>
        <rFont val="Arial"/>
        <family val="2"/>
      </rPr>
      <t>Minimum</t>
    </r>
    <r>
      <rPr>
        <sz val="10"/>
        <color theme="1"/>
        <rFont val="Arial"/>
        <family val="2"/>
      </rPr>
      <t xml:space="preserve"> Sustained Electric Power Ratings </t>
    </r>
    <r>
      <rPr>
        <b/>
        <sz val="10"/>
        <color theme="1"/>
        <rFont val="Arial"/>
        <family val="2"/>
      </rPr>
      <t>per unit (obtain from Manufacturer)</t>
    </r>
    <r>
      <rPr>
        <sz val="10"/>
        <color theme="1"/>
        <rFont val="Arial"/>
        <family val="2"/>
      </rPr>
      <t>:</t>
    </r>
  </si>
  <si>
    <t>Year 
Implemented</t>
  </si>
  <si>
    <t>On Form 4-3, if not already addresed in the Feasibility Study, explain how value was calculated; list, describe, or show all efficiency values and load shapes; state assumtions made.</t>
  </si>
  <si>
    <t>Biogas</t>
  </si>
  <si>
    <t>Lookup_LHVtoHHVConversion</t>
  </si>
  <si>
    <t>LHV-to-HHV Conversion</t>
  </si>
  <si>
    <t>Interconnection Agreement – Approval to Construct</t>
  </si>
  <si>
    <t>Air Quality Permit to Construct</t>
  </si>
  <si>
    <t>Lookup_Month</t>
  </si>
  <si>
    <t>There are formulas in this box; do not erase</t>
  </si>
  <si>
    <t>Extended table in "Pepco Values" and "Delmarva Values" out to 50 years to ensure accurate NPV calculation.</t>
  </si>
  <si>
    <t xml:space="preserve">
</t>
  </si>
  <si>
    <t>Design Development</t>
  </si>
  <si>
    <t>Construction Start</t>
  </si>
  <si>
    <t>Delivery / Cold Install</t>
  </si>
  <si>
    <t>Utility Witness Test</t>
  </si>
  <si>
    <t>Detailed Design Process</t>
  </si>
  <si>
    <t>Hide</t>
  </si>
  <si>
    <t>Monthly
Heat Rate</t>
  </si>
  <si>
    <t>Net
Monthly</t>
  </si>
  <si>
    <t>Provide spreadsheet (hourly or 15-minute spreadsheet calculation preferred,) with no locked or hidden cells</t>
  </si>
  <si>
    <t>Once a project has received Conditional Approval, Customer has 90 days to submit to the Program:</t>
  </si>
  <si>
    <r>
      <t xml:space="preserve"> A copy of the Maryland Department of the Environment </t>
    </r>
    <r>
      <rPr>
        <u/>
        <sz val="10"/>
        <color theme="1"/>
        <rFont val="Airal"/>
      </rPr>
      <t>Air Quality Permit To Construct</t>
    </r>
    <r>
      <rPr>
        <sz val="10"/>
        <color theme="1"/>
        <rFont val="Airal"/>
      </rPr>
      <t xml:space="preserve"> Application</t>
    </r>
  </si>
  <si>
    <r>
      <t xml:space="preserve">A copy of the </t>
    </r>
    <r>
      <rPr>
        <u/>
        <sz val="10"/>
        <color theme="1"/>
        <rFont val="Airal"/>
      </rPr>
      <t>Interconnection Agreement</t>
    </r>
    <r>
      <rPr>
        <sz val="10"/>
        <color theme="1"/>
        <rFont val="Airal"/>
      </rPr>
      <t xml:space="preserve"> Application</t>
    </r>
  </si>
  <si>
    <t>Submit Construction Reports to the Program by the 10th of each month</t>
  </si>
  <si>
    <t>Construction Incentive Requirements During Construction:</t>
  </si>
  <si>
    <t>Construction Incentive Requirements After Construction is complete:</t>
  </si>
  <si>
    <t>Submit a copy of the Commissioning Report, including interval data collected during a power run of at least 72 hours duration. (168 hours preferred.)</t>
  </si>
  <si>
    <r>
      <rPr>
        <sz val="10"/>
        <rFont val="Agency FB"/>
        <family val="2"/>
      </rPr>
      <t>•</t>
    </r>
    <r>
      <rPr>
        <sz val="10"/>
        <rFont val="Arial"/>
        <family val="2"/>
      </rPr>
      <t xml:space="preserve">  All electricity generated must be used at host facility and be designed to supply less than 100 percent of the customer’s annual and instantaneous load.  No export of power is allowed at any time.</t>
    </r>
  </si>
  <si>
    <t>650100</t>
  </si>
  <si>
    <t>If Actual kWh Production equals or exceeds Expected kWh Production, Production Incentive will be paid in full.</t>
  </si>
  <si>
    <t>D-G-DI-105-18</t>
  </si>
  <si>
    <t>D-G-CI-105-18</t>
  </si>
  <si>
    <t>D-G-PP-105-18</t>
  </si>
  <si>
    <t>Customer or Service Provider downloads and reviews CHP Program Manual.</t>
  </si>
  <si>
    <t>Explanation of Energy Savings and Maximum/Minimum Parastic Loads Calculation</t>
  </si>
  <si>
    <r>
      <rPr>
        <i/>
        <sz val="10"/>
        <color theme="1"/>
        <rFont val="Arial"/>
        <family val="2"/>
      </rPr>
      <t>Maximum</t>
    </r>
    <r>
      <rPr>
        <sz val="10"/>
        <color theme="1"/>
        <rFont val="Arial"/>
        <family val="2"/>
      </rPr>
      <t xml:space="preserve"> Sustained Electric Power Ratings for </t>
    </r>
    <r>
      <rPr>
        <b/>
        <sz val="10"/>
        <color theme="1"/>
        <rFont val="Arial"/>
        <family val="2"/>
      </rPr>
      <t>total system:</t>
    </r>
  </si>
  <si>
    <t>Updated link for Summary Host facility demand reduction to read from the same cell as the Application page net kWh</t>
  </si>
  <si>
    <t>Minor edits to Section 4 Maximum parasitic kW. Formatted difference and added text to data validation.</t>
  </si>
  <si>
    <t>Demand reduction at the time of utility system peak (4:00 to 5:00 PM) on hot weekday  in July</t>
  </si>
  <si>
    <t>Per Spencer, updated formulas on the Summary table.</t>
  </si>
  <si>
    <t>Modified print settings to accommodate different printers or drivers.</t>
  </si>
  <si>
    <t>17. VENDOR SELECTION: The Customer may select any vendor or contractor to perform the work contemplated by this Application, whether a Pepco “Service Provider” or not. However, Pepco reserves the right, in its sole discretion, to prohibit specific vendors or contractors from Program participation.</t>
  </si>
  <si>
    <t>17. VENDOR SELECTION: The Customer may select any vendor or contractor to perform the work contemplated by this Application, whether a Delmarva Power “Service Provider” or not. However, Delmarva Power reserves the right, in its sole discretion, to prohibit specific vendors or contractors from Program participation.</t>
  </si>
  <si>
    <t>15. NEITHER PEPCO NOR ITS OFFICERS, DIRECTORS, EMPLOYEES, AFFILIATES, CONTRACTORS, OR AGENTS ENDORSE, GUARANTEE, OR WARRANT ANY PARTICULAR MANUFACTURER, PRODUCT, CONTRACTOR, SERVICE PROVIDER, OR VENDOR, NOR DO ANY OF THE FOREGOING PROVIDE ANY WARRANTIES, EXPRESSED OR IMPLIED, INCLUDING ANY IMPLIED WARRANTY OF MERCHANTABILITY OR FITNESS FOR ANY PRODUCT OR SERVICE. PEPCO, ITS OFFICERS, DIRECTORS, EMPLOYEES, AFFILIATES, CONTRACTORS, AND AGENTS ARE NOT LIABLE OR RESPONSIBLE FOR ANY ACT OR OMMISSION OF ANY CONTRACTOR HIRED BY THE CUSTOMER (IF ANY) WHETHER OR NOT SAID CONTRACTOR IS A PARTICIPATING PEPCO “SERVICE PROVIDER.” THE CUSTOMER’S RELIANCE ON WARRANTIES IS LIMITED TO ANY WARRANTIES THAT MAY BE PROVIDED BY ITS CONTRACTOR, VENDOR, MANUFACTURER, ETC. NEITHER PEPCO NOR ITS OFFICERS, DIRECTORS, EMPLOYEES, AFFILIATES, CONTRACTORS, OR AGENTS ARE RESPONSIBLE FOR ASSURING THAT THE DESIGN, ENGINEERING, AND CONSTRUCTION OF THE FACILITY OR INSTALLATION OF THE CHP SYSTEM IS PROPER OR COMPLIES WITH ANY PARTICULAR LAWS, REGULATIONS, CODES, OR INDUSTRY STANDARDS. NEITHER PEPCO, NOR ITS OFFICERS, DIRECTORS, EMPLOYEES, AFFILIATES, CONTRACTORS, OR AGENTS MAKE, AND ARE NOT AUTHORIZED TO MAKE, ANY REPRESENTATIONS OF ANY KIND REGARDING THE RESULTS TO BE ACHIEVED BY THE EEMS OR THE ADEQUACY OR SAFETY OF SUCH MEASURES.</t>
  </si>
  <si>
    <t>15. NEITHER DELMARVA POWER NOR ITS OFFICERS, DIRECTORS, EMPLOYEES, AFFILIATES, CONTRACTORS, OR AGENTS ENDORSE, GUARANTEE, OR WARRANT ANY PARTICULAR MANUFACTURER, PRODUCT, CONTRACTOR, SERVICE PROVIDER, OR VENDOR, NOR DO ANY OF THE FOREGOING PROVIDE ANY WARRANTIES, EXPRESSED OR IMPLIED, INCLUDING ANY IMPLIED WARRANTY OF MERCHANTABILITY OR FITNESS FOR ANY PRODUCT OR SERVICE. DELMARVA POWER, ITS OFFICERS, DIRECTORS, EMPLOYEES, AFFILIATES, CONTRACTORS, AND AGENTS ARE NOT LIABLE OR RESPONSIBLE FOR ANY ACT OR OMMISSION OF ANY CONTRACTOR HIRED BY THE CUSTOMER (IF ANY) WHETHER OR NOT SAID CONTRACTOR IS A PARTICIPATING DELMARVA POWER “SERVICE PROVIDER.” THE CUSTOMER’S RELIANCE ON WARRANTIES IS LIMITED TO ANY WARRANTIES THAT MAY BE PROVIDED BY ITS CONTRACTOR, VENDOR, MANUFACTURER, ETC. NEITHER DELMARVA POWER NOR ITS OFFICERS, DIRECTORS, EMPLOYEES, AFFILIATES, CONTRACTORS, OR AGENTS ARE RESPONSIBLE FOR ASSURING THAT THE DESIGN, ENGINEERING, AND CONSTRUCTION OF THE FACILITY OR INSTALLATION OF THE CHP SYSTEM IS PROPER OR COMPLIES WITH ANY PARTICULAR LAWS, REGULATIONS, CODES, OR INDUSTRY STANDARDS. NEITHER DELMARVA POWER, NOR ITS OFFICERS, DIRECTORS, EMPLOYEES, AFFILIATES, CONTRACTORS, OR AGENTS MAKE, AND ARE NOT AUTHORIZED TO MAKE, ANY REPRESENTATIONS OF ANY KIND REGARDING THE RESULTS TO BE ACHIEVED BY THE EEMS OR THE ADEQUACY OR SAFETY OF SUCH MEASURES.</t>
  </si>
  <si>
    <t xml:space="preserve">Approved Service Provider: </t>
  </si>
  <si>
    <t>Updated program name to Energy Savings for Business Program</t>
  </si>
  <si>
    <t>Changed the inside and outside date to be 4-2-2018</t>
  </si>
  <si>
    <t>Max Net Generation</t>
  </si>
  <si>
    <t>(kWh)</t>
  </si>
  <si>
    <t>Total Cost of CHP System</t>
  </si>
  <si>
    <t xml:space="preserve">Energy purchase avoided 
by Recovered Heat </t>
  </si>
  <si>
    <r>
      <t>Thermal (MMBtu)</t>
    </r>
    <r>
      <rPr>
        <vertAlign val="superscript"/>
        <sz val="11"/>
        <rFont val="Arial"/>
        <family val="2"/>
      </rPr>
      <t>1</t>
    </r>
  </si>
  <si>
    <r>
      <t>Electrical (kWh)</t>
    </r>
    <r>
      <rPr>
        <vertAlign val="superscript"/>
        <sz val="11"/>
        <rFont val="Arial"/>
        <family val="2"/>
      </rPr>
      <t>2</t>
    </r>
  </si>
  <si>
    <t>1. Boiler Input energy
2. Electricity consumption offset by thermal output 
     will = 0 if no electric heaters or process heating 
     will be offset by CHP system</t>
  </si>
  <si>
    <t>Fuel input to existing boilers/heaters avoided due to CHP system installation (Form 6-2)</t>
  </si>
  <si>
    <t>Heat output from existing boilers/heaters avoided due to CHP system (Form 4-1)</t>
  </si>
  <si>
    <t>Total annual net kWh divided by max net kWh</t>
  </si>
  <si>
    <t>NPV:</t>
  </si>
  <si>
    <t>B/C:</t>
  </si>
  <si>
    <t>Participant B/C Ratio</t>
  </si>
  <si>
    <t>Participant Test</t>
  </si>
  <si>
    <t>Includes Program Costs and wholesale gross utility costs</t>
  </si>
  <si>
    <t>Reflects what Customer will see on their bill.</t>
  </si>
  <si>
    <t>Construction Permit</t>
  </si>
  <si>
    <t>Interconnection Agreement</t>
  </si>
  <si>
    <t>The electricity depicted above represents the usage on bus supplying the "South Campus". The overall facility usage of electricity will be reduced by approxaimately 10% due to additional Energy Conservation Measures to be implemented concurrent with the proposed CHP project. The fuel usage above depicts the fuel oil consumed by the Washington College boilers to produce steam. The overall campus steam usage is not expected to change.</t>
  </si>
  <si>
    <t>Caterpillar</t>
  </si>
  <si>
    <t>Pepco Energy Savings for Business Program
Phone: 1-866-353-5798 | email: Pepco.EnergySavings@TRCcompanies.com | web: Pepco.com/business</t>
  </si>
  <si>
    <t>Upload all applications and supporting documents using Energy Project Manager (Pepco.com/EnergyProjectManager) or email to Pepco.EnergySavings@TRCcompanies.com.
Phone: 1-866-353-5798 | web: Pepco.com/business</t>
  </si>
  <si>
    <t>Delmarva Power Energy Savings for Business Program
Phone: 1-866-353-5799 | email: Delmarva.EnergySavings@TRCcompanies.com | web: Delmarva.com/business</t>
  </si>
  <si>
    <t>Upload all applications and supporting documents using Energy Project Manager (Delmarva.com/EnergyProjectManager) or email to Delmarva.EnergySavings@TRCcompanies.com.
Phone: 1-866-353-5799 | web: Delmarva.com/business</t>
  </si>
  <si>
    <t>HHV:</t>
  </si>
  <si>
    <t>Tier 1</t>
  </si>
  <si>
    <t>kW "Up To and Incl"</t>
  </si>
  <si>
    <t>$/kW</t>
  </si>
  <si>
    <t>Version 6.2 February 1, 2021</t>
  </si>
  <si>
    <r>
      <rPr>
        <sz val="10"/>
        <rFont val="Agency FB"/>
        <family val="2"/>
      </rPr>
      <t>•</t>
    </r>
    <r>
      <rPr>
        <sz val="10"/>
        <rFont val="Arial"/>
        <family val="2"/>
      </rPr>
      <t xml:space="preserve">  Eligible projects can be driven by a variety of technologies including reciprocating engines, turbine, microturbine, and fuelcell and can operate using a variety of fuel types (e.g., natural gas, biomass, propane).</t>
    </r>
  </si>
  <si>
    <t>•  Projects must pass cost-effectiveness screening using the EmPOWER Maryland avoided costs model in a Total Resource Cost test (TRC) test.</t>
  </si>
  <si>
    <t>1-2023</t>
  </si>
  <si>
    <t>1-2021</t>
  </si>
  <si>
    <t>2-2021</t>
  </si>
  <si>
    <t>3-2021</t>
  </si>
  <si>
    <t>4-2021</t>
  </si>
  <si>
    <t>1-2022</t>
  </si>
  <si>
    <t>2-2022</t>
  </si>
  <si>
    <t>3-2022</t>
  </si>
  <si>
    <t>4-2022</t>
  </si>
  <si>
    <t>2-2023</t>
  </si>
  <si>
    <t>3-2023</t>
  </si>
  <si>
    <t>4-2023</t>
  </si>
  <si>
    <t>1-2024</t>
  </si>
  <si>
    <t>2-2024</t>
  </si>
  <si>
    <t>3-2024</t>
  </si>
  <si>
    <t>4-2024</t>
  </si>
  <si>
    <t>1-2025</t>
  </si>
  <si>
    <t>2-2025</t>
  </si>
  <si>
    <t>3-2025</t>
  </si>
  <si>
    <t>4-2025</t>
  </si>
  <si>
    <t>Stacked</t>
  </si>
  <si>
    <t>(not used)</t>
  </si>
  <si>
    <t>Submit copy of Utility Authorization to Operate, plus documentation of the Utility Witness Test successful completion.</t>
  </si>
  <si>
    <t>Customer Signature:</t>
  </si>
  <si>
    <t>Customer Title:</t>
  </si>
  <si>
    <t>EmPOWER MD Total Resource Cost Test</t>
  </si>
  <si>
    <t>Unstacked Incentive</t>
  </si>
  <si>
    <t>CHP incentives are based on kW and will be paid in three installments as described below. Incentives are: 
    $2,000 per kW for the first 50 kW of the system capacity, plus
    $1,600 per kW for the next 150 kW of system capacity (51 to 200kW), plus
    $1,200 per kW for the next 800kW of system capacity (201 kW to 1,000 kW), plus
    $   800 per kW for any additional capacity over 1,000 kW.
Limitations:  CHP Incentives are subject to the following limits:
   One project per customer/site each program cycle (three years).
   Not to exceed a maximum incentive of $2,500,000 per project. 
   Not to exceed 50% of the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</si>
</sst>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lt;=9999999]###\-####;\(###\)\ ###\-####"/>
    <numFmt numFmtId="165" formatCode="[$-409]mmmm\ d\,\ yyyy;@"/>
    <numFmt numFmtId="166" formatCode="00000"/>
    <numFmt numFmtId="167" formatCode="&quot;$&quot;#,##0"/>
    <numFmt numFmtId="168" formatCode="&quot;$&quot;#,##0.00"/>
    <numFmt numFmtId="169" formatCode="#,##0.0"/>
    <numFmt numFmtId="170" formatCode="#,##0.0_);\(#,##0.0\)"/>
    <numFmt numFmtId="171" formatCode="0.0%"/>
    <numFmt numFmtId="172" formatCode="[$-409]d\-mmm\-yy;@"/>
    <numFmt numFmtId="173" formatCode="0.00_);\(0.00\)"/>
    <numFmt numFmtId="174" formatCode="_(* #,##0_);_(* \(#,##0\);_(* &quot;-&quot;??_);_(@_)"/>
    <numFmt numFmtId="175" formatCode="#,##0.000_);\(#,##0.000\)"/>
    <numFmt numFmtId="176" formatCode="_(&quot;$&quot;* #,##0.000_);_(&quot;$&quot;* \(#,##0.000\);_(&quot;$&quot;* &quot;-&quot;??_);_(@_)"/>
    <numFmt numFmtId="177" formatCode="_(&quot;$&quot;* #,##0_);_(&quot;$&quot;* \(#,##0\);_(&quot;$&quot;* &quot;-&quot;??_);_(@_)"/>
    <numFmt numFmtId="178" formatCode="0.000000"/>
    <numFmt numFmtId="179" formatCode="0.0"/>
    <numFmt numFmtId="180" formatCode="mmmm\-yyyy"/>
    <numFmt numFmtId="181" formatCode="[$-409]mmmm"/>
    <numFmt numFmtId="182" formatCode="0.0000"/>
    <numFmt numFmtId="183" formatCode="0.000"/>
  </numFmts>
  <fonts count="14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6"/>
      <color indexed="9"/>
      <name val="Arial"/>
      <family val="2"/>
    </font>
    <font>
      <i/>
      <sz val="10"/>
      <name val="Arial"/>
      <family val="2"/>
    </font>
    <font>
      <b/>
      <sz val="10"/>
      <name val="Arial"/>
      <family val="2"/>
    </font>
    <font>
      <sz val="11"/>
      <name val="Calibri"/>
      <family val="2"/>
      <scheme val="minor"/>
    </font>
    <font>
      <b/>
      <sz val="10"/>
      <color rgb="FFFF0000"/>
      <name val="Arial"/>
      <family val="2"/>
    </font>
    <font>
      <b/>
      <sz val="14"/>
      <name val="Arial"/>
      <family val="2"/>
    </font>
    <font>
      <sz val="14"/>
      <name val="Calibri"/>
      <family val="2"/>
      <scheme val="minor"/>
    </font>
    <font>
      <sz val="10"/>
      <name val="Arial"/>
      <family val="2"/>
    </font>
    <font>
      <b/>
      <i/>
      <sz val="10"/>
      <name val="Arial"/>
      <family val="2"/>
    </font>
    <font>
      <i/>
      <sz val="11"/>
      <color theme="1"/>
      <name val="Calibri"/>
      <family val="2"/>
      <scheme val="minor"/>
    </font>
    <font>
      <sz val="9"/>
      <color theme="1"/>
      <name val="Calibri"/>
      <family val="2"/>
      <scheme val="minor"/>
    </font>
    <font>
      <sz val="10"/>
      <color theme="1"/>
      <name val="Arial"/>
      <family val="2"/>
    </font>
    <font>
      <sz val="8"/>
      <name val="Arial"/>
      <family val="2"/>
    </font>
    <font>
      <b/>
      <sz val="10"/>
      <color indexed="9"/>
      <name val="Arial"/>
      <family val="2"/>
    </font>
    <font>
      <sz val="11"/>
      <color theme="1"/>
      <name val="Arial"/>
      <family val="2"/>
    </font>
    <font>
      <sz val="11"/>
      <name val="Arial"/>
      <family val="2"/>
    </font>
    <font>
      <sz val="11"/>
      <color rgb="FF1F497D"/>
      <name val="Calibri"/>
      <family val="2"/>
      <scheme val="minor"/>
    </font>
    <font>
      <sz val="11"/>
      <color rgb="FF000000"/>
      <name val="Calibri"/>
      <family val="2"/>
      <scheme val="minor"/>
    </font>
    <font>
      <b/>
      <sz val="10"/>
      <color theme="1"/>
      <name val="Arial"/>
      <family val="2"/>
    </font>
    <font>
      <sz val="11"/>
      <color indexed="8"/>
      <name val="Calibri"/>
      <family val="2"/>
    </font>
    <font>
      <sz val="7.5"/>
      <name val="Arial"/>
      <family val="2"/>
    </font>
    <font>
      <b/>
      <sz val="14"/>
      <color theme="1"/>
      <name val="Arial"/>
      <family val="2"/>
    </font>
    <font>
      <sz val="12"/>
      <color theme="1"/>
      <name val="Calibri"/>
      <family val="2"/>
      <scheme val="minor"/>
    </font>
    <font>
      <u/>
      <sz val="11"/>
      <color theme="10"/>
      <name val="Calibri"/>
      <family val="2"/>
    </font>
    <font>
      <sz val="12"/>
      <color theme="1"/>
      <name val="Arial"/>
      <family val="2"/>
    </font>
    <font>
      <b/>
      <sz val="12"/>
      <color theme="1"/>
      <name val="Arial"/>
      <family val="2"/>
    </font>
    <font>
      <i/>
      <sz val="10"/>
      <color theme="1"/>
      <name val="Arial"/>
      <family val="2"/>
    </font>
    <font>
      <b/>
      <sz val="11"/>
      <color rgb="FF002060"/>
      <name val="Arial"/>
      <family val="2"/>
    </font>
    <font>
      <sz val="11"/>
      <color rgb="FF000000"/>
      <name val="Arial"/>
      <family val="2"/>
    </font>
    <font>
      <sz val="10"/>
      <color rgb="FF002060"/>
      <name val="Arial"/>
      <family val="2"/>
    </font>
    <font>
      <sz val="12"/>
      <name val="Arial"/>
      <family val="2"/>
    </font>
    <font>
      <b/>
      <sz val="11"/>
      <color theme="1"/>
      <name val="Arial"/>
      <family val="2"/>
    </font>
    <font>
      <u/>
      <sz val="11"/>
      <color theme="10"/>
      <name val="Arial"/>
      <family val="2"/>
    </font>
    <font>
      <sz val="16"/>
      <color theme="1"/>
      <name val="Arial"/>
      <family val="2"/>
    </font>
    <font>
      <b/>
      <sz val="12"/>
      <color indexed="9"/>
      <name val="Arial"/>
      <family val="2"/>
    </font>
    <font>
      <sz val="10"/>
      <color rgb="FF000000"/>
      <name val="Arial"/>
      <family val="2"/>
    </font>
    <font>
      <sz val="8"/>
      <color rgb="FF000000"/>
      <name val="Tahoma"/>
      <family val="2"/>
    </font>
    <font>
      <b/>
      <sz val="12"/>
      <name val="Arial"/>
      <family val="2"/>
    </font>
    <font>
      <strike/>
      <sz val="11"/>
      <color theme="1"/>
      <name val="Calibri"/>
      <family val="2"/>
      <scheme val="minor"/>
    </font>
    <font>
      <sz val="11"/>
      <color theme="3" tint="0.39997558519241921"/>
      <name val="Calibri"/>
      <family val="2"/>
      <scheme val="minor"/>
    </font>
    <font>
      <sz val="11"/>
      <color rgb="FF00B0F0"/>
      <name val="Calibri"/>
      <family val="2"/>
      <scheme val="minor"/>
    </font>
    <font>
      <sz val="11"/>
      <color rgb="FF00B0F0"/>
      <name val="Arial"/>
      <family val="2"/>
    </font>
    <font>
      <u/>
      <sz val="11"/>
      <name val="Calibri"/>
      <family val="2"/>
    </font>
    <font>
      <b/>
      <sz val="11"/>
      <name val="Calibri"/>
      <family val="2"/>
      <scheme val="minor"/>
    </font>
    <font>
      <sz val="12"/>
      <name val="Calibri"/>
      <family val="2"/>
      <scheme val="minor"/>
    </font>
    <font>
      <b/>
      <sz val="11"/>
      <color indexed="9"/>
      <name val="Arial"/>
      <family val="2"/>
    </font>
    <font>
      <u/>
      <sz val="10"/>
      <color indexed="12"/>
      <name val="Arial"/>
      <family val="2"/>
    </font>
    <font>
      <b/>
      <sz val="11"/>
      <name val="Arial"/>
      <family val="2"/>
    </font>
    <font>
      <i/>
      <sz val="8"/>
      <name val="Arial"/>
      <family val="2"/>
    </font>
    <font>
      <b/>
      <sz val="11"/>
      <color indexed="8"/>
      <name val="Arial"/>
      <family val="2"/>
    </font>
    <font>
      <sz val="11"/>
      <color indexed="8"/>
      <name val="Arial"/>
      <family val="2"/>
    </font>
    <font>
      <sz val="10"/>
      <color rgb="FFFF0000"/>
      <name val="Arial"/>
      <family val="2"/>
    </font>
    <font>
      <strike/>
      <sz val="10"/>
      <name val="Arial"/>
      <family val="2"/>
    </font>
    <font>
      <b/>
      <sz val="8"/>
      <color indexed="81"/>
      <name val="Tahoma"/>
      <family val="2"/>
    </font>
    <font>
      <sz val="8"/>
      <color indexed="81"/>
      <name val="Tahoma"/>
      <family val="2"/>
    </font>
    <font>
      <strike/>
      <sz val="10"/>
      <color rgb="FFFF0000"/>
      <name val="Arial"/>
      <family val="2"/>
    </font>
    <font>
      <b/>
      <i/>
      <sz val="10"/>
      <color rgb="FFFF0000"/>
      <name val="Arial"/>
      <family val="2"/>
    </font>
    <font>
      <b/>
      <i/>
      <sz val="8"/>
      <name val="Arial"/>
      <family val="2"/>
    </font>
    <font>
      <sz val="11"/>
      <color theme="0"/>
      <name val="Calibri"/>
      <family val="2"/>
      <scheme val="minor"/>
    </font>
    <font>
      <b/>
      <sz val="9"/>
      <color theme="1"/>
      <name val="Calibri"/>
      <family val="2"/>
      <scheme val="minor"/>
    </font>
    <font>
      <b/>
      <i/>
      <sz val="10"/>
      <color theme="1"/>
      <name val="Arial"/>
      <family val="2"/>
    </font>
    <font>
      <b/>
      <sz val="16"/>
      <color theme="1"/>
      <name val="Calibri"/>
      <family val="2"/>
      <scheme val="minor"/>
    </font>
    <font>
      <b/>
      <sz val="11"/>
      <color theme="9" tint="-0.24994659260841701"/>
      <name val="Arial"/>
      <family val="2"/>
    </font>
    <font>
      <sz val="10"/>
      <color indexed="0"/>
      <name val="Arial"/>
      <family val="2"/>
    </font>
    <font>
      <sz val="10"/>
      <color theme="1"/>
      <name val="Calibri"/>
      <family val="2"/>
      <scheme val="minor"/>
    </font>
    <font>
      <sz val="9"/>
      <color indexed="0"/>
      <name val="Calibri"/>
      <family val="2"/>
      <scheme val="minor"/>
    </font>
    <font>
      <sz val="10"/>
      <color indexed="8"/>
      <name val="Arial"/>
      <family val="2"/>
    </font>
    <font>
      <b/>
      <sz val="16"/>
      <color indexed="23"/>
      <name val="Arial"/>
      <family val="2"/>
    </font>
    <font>
      <sz val="8"/>
      <color theme="1"/>
      <name val="Arial"/>
      <family val="2"/>
    </font>
    <font>
      <i/>
      <sz val="8"/>
      <color theme="1"/>
      <name val="Arial"/>
      <family val="2"/>
    </font>
    <font>
      <i/>
      <sz val="10"/>
      <color rgb="FFFF0000"/>
      <name val="Arial"/>
      <family val="2"/>
    </font>
    <font>
      <b/>
      <sz val="12"/>
      <color theme="0"/>
      <name val="Arial"/>
      <family val="2"/>
    </font>
    <font>
      <u/>
      <sz val="12"/>
      <color indexed="12"/>
      <name val="Arial"/>
      <family val="2"/>
    </font>
    <font>
      <vertAlign val="superscript"/>
      <sz val="11"/>
      <color theme="1"/>
      <name val="Calibri"/>
      <family val="2"/>
      <scheme val="minor"/>
    </font>
    <font>
      <b/>
      <i/>
      <sz val="10"/>
      <color rgb="FF000000"/>
      <name val="Arial"/>
      <family val="2"/>
    </font>
    <font>
      <u/>
      <sz val="8.8000000000000007"/>
      <color theme="10"/>
      <name val="Calibri"/>
      <family val="2"/>
    </font>
    <font>
      <sz val="10"/>
      <color rgb="FF0070C0"/>
      <name val="Arial"/>
      <family val="2"/>
    </font>
    <font>
      <sz val="10"/>
      <color theme="3"/>
      <name val="Arial"/>
      <family val="2"/>
    </font>
    <font>
      <sz val="11"/>
      <color rgb="FF1F497D"/>
      <name val="Times New Roman"/>
      <family val="1"/>
    </font>
    <font>
      <sz val="7"/>
      <color rgb="FF1F497D"/>
      <name val="Times New Roman"/>
      <family val="1"/>
    </font>
    <font>
      <i/>
      <sz val="10"/>
      <color rgb="FF000000"/>
      <name val="Arial"/>
      <family val="2"/>
    </font>
    <font>
      <i/>
      <sz val="9.5"/>
      <color theme="1"/>
      <name val="Arial"/>
      <family val="2"/>
    </font>
    <font>
      <strike/>
      <sz val="9"/>
      <name val="Calibri"/>
      <family val="2"/>
      <scheme val="minor"/>
    </font>
    <font>
      <strike/>
      <sz val="9"/>
      <name val="Calibri"/>
      <family val="2"/>
    </font>
    <font>
      <strike/>
      <sz val="9"/>
      <color indexed="0"/>
      <name val="Calibri"/>
      <family val="2"/>
      <scheme val="minor"/>
    </font>
    <font>
      <b/>
      <sz val="13"/>
      <color indexed="9"/>
      <name val="Arial Black"/>
      <family val="2"/>
    </font>
    <font>
      <u/>
      <sz val="10"/>
      <color theme="10"/>
      <name val="Arial"/>
      <family val="2"/>
    </font>
    <font>
      <sz val="11"/>
      <color rgb="FFFFFFFF"/>
      <name val="Arial Black"/>
      <family val="2"/>
    </font>
    <font>
      <b/>
      <sz val="11"/>
      <color rgb="FFFFFFFF"/>
      <name val="Arial Black"/>
      <family val="2"/>
    </font>
    <font>
      <vertAlign val="superscript"/>
      <sz val="10"/>
      <color theme="1"/>
      <name val="Arial"/>
      <family val="2"/>
    </font>
    <font>
      <b/>
      <sz val="10"/>
      <name val="Arial Black"/>
      <family val="2"/>
    </font>
    <font>
      <b/>
      <sz val="10"/>
      <color rgb="FFFFFFFF"/>
      <name val="Arial Black"/>
      <family val="2"/>
    </font>
    <font>
      <sz val="10"/>
      <color rgb="FFFFFFFF"/>
      <name val="Arial Black"/>
      <family val="2"/>
    </font>
    <font>
      <sz val="10"/>
      <color theme="1"/>
      <name val="Airal"/>
    </font>
    <font>
      <u/>
      <sz val="10"/>
      <color theme="1"/>
      <name val="Airal"/>
    </font>
    <font>
      <sz val="16"/>
      <color theme="0"/>
      <name val="Arial Black"/>
      <family val="2"/>
    </font>
    <font>
      <b/>
      <sz val="12"/>
      <color theme="0"/>
      <name val="Arial Black"/>
      <family val="2"/>
    </font>
    <font>
      <sz val="10"/>
      <name val="Agency FB"/>
      <family val="2"/>
    </font>
    <font>
      <b/>
      <sz val="12"/>
      <color theme="1"/>
      <name val="Arial Black"/>
      <family val="2"/>
    </font>
    <font>
      <b/>
      <sz val="16"/>
      <color indexed="9"/>
      <name val="Arial Black"/>
      <family val="2"/>
    </font>
    <font>
      <b/>
      <sz val="10"/>
      <color theme="0"/>
      <name val="Arial Black"/>
      <family val="2"/>
    </font>
    <font>
      <i/>
      <sz val="10"/>
      <color theme="0"/>
      <name val="Arial Black"/>
      <family val="2"/>
    </font>
    <font>
      <b/>
      <i/>
      <sz val="10"/>
      <color theme="0"/>
      <name val="Arial Black"/>
      <family val="2"/>
    </font>
    <font>
      <b/>
      <i/>
      <sz val="14"/>
      <color rgb="FF0070C0"/>
      <name val="Calibri"/>
      <family val="2"/>
      <scheme val="minor"/>
    </font>
    <font>
      <b/>
      <sz val="12"/>
      <color indexed="9"/>
      <name val="Arial Black"/>
      <family val="2"/>
    </font>
    <font>
      <b/>
      <sz val="10"/>
      <color indexed="9"/>
      <name val="Arial Black"/>
      <family val="2"/>
    </font>
    <font>
      <b/>
      <i/>
      <sz val="11"/>
      <color theme="0"/>
      <name val="Arial Black"/>
      <family val="2"/>
    </font>
    <font>
      <b/>
      <sz val="13"/>
      <color theme="0"/>
      <name val="Arial Black"/>
      <family val="2"/>
    </font>
    <font>
      <b/>
      <vertAlign val="superscript"/>
      <sz val="12"/>
      <name val="Arial"/>
      <family val="2"/>
    </font>
    <font>
      <i/>
      <sz val="11"/>
      <name val="Arial"/>
      <family val="2"/>
    </font>
    <font>
      <i/>
      <vertAlign val="superscript"/>
      <sz val="11"/>
      <name val="Arial"/>
      <family val="2"/>
    </font>
    <font>
      <b/>
      <sz val="9"/>
      <color rgb="FFFFFFFF"/>
      <name val="Arial Black"/>
      <family val="2"/>
    </font>
    <font>
      <b/>
      <sz val="12"/>
      <color rgb="FFFFFFFF"/>
      <name val="Arial Black"/>
      <family val="2"/>
    </font>
    <font>
      <sz val="9"/>
      <color rgb="FFFFFFFF"/>
      <name val="Arial Black"/>
      <family val="2"/>
    </font>
    <font>
      <b/>
      <sz val="14"/>
      <color rgb="FFFFFFFF"/>
      <name val="Arial Black"/>
      <family val="2"/>
    </font>
    <font>
      <b/>
      <sz val="11"/>
      <color theme="1"/>
      <name val="Arial Black"/>
      <family val="2"/>
    </font>
    <font>
      <b/>
      <sz val="16"/>
      <color rgb="FFFFFFFF"/>
      <name val="Arial Black"/>
      <family val="2"/>
    </font>
    <font>
      <b/>
      <sz val="10"/>
      <color theme="1"/>
      <name val="Arial Black"/>
      <family val="2"/>
    </font>
    <font>
      <b/>
      <i/>
      <sz val="10"/>
      <color rgb="FFFFFFFF"/>
      <name val="Arial Black"/>
      <family val="2"/>
    </font>
    <font>
      <sz val="12"/>
      <color theme="1"/>
      <name val="Arial Black"/>
      <family val="2"/>
    </font>
    <font>
      <sz val="9"/>
      <color indexed="81"/>
      <name val="Tahoma"/>
      <family val="2"/>
    </font>
    <font>
      <b/>
      <sz val="9"/>
      <color indexed="81"/>
      <name val="Tahoma"/>
      <family val="2"/>
    </font>
    <font>
      <sz val="9"/>
      <name val="Calibri"/>
      <family val="2"/>
      <scheme val="minor"/>
    </font>
    <font>
      <b/>
      <sz val="10"/>
      <color theme="0"/>
      <name val="Arial]"/>
    </font>
    <font>
      <i/>
      <sz val="10"/>
      <color rgb="FFFF0000"/>
      <name val="Arial Black"/>
      <family val="2"/>
    </font>
    <font>
      <sz val="11"/>
      <color rgb="FFFF0000"/>
      <name val="Arial"/>
      <family val="2"/>
    </font>
    <font>
      <sz val="11"/>
      <color rgb="FFFF0000"/>
      <name val="Times New Roman"/>
      <family val="1"/>
    </font>
    <font>
      <vertAlign val="superscript"/>
      <sz val="11"/>
      <name val="Arial"/>
      <family val="2"/>
    </font>
    <font>
      <b/>
      <sz val="10"/>
      <color rgb="FFC00000"/>
      <name val="Arial"/>
      <family val="2"/>
    </font>
    <font>
      <sz val="9"/>
      <color theme="1"/>
      <name val="Arial"/>
      <family val="2"/>
    </font>
    <font>
      <sz val="8"/>
      <name val="Calibri"/>
      <family val="2"/>
      <scheme val="minor"/>
    </font>
  </fonts>
  <fills count="27">
    <fill>
      <patternFill patternType="none"/>
    </fill>
    <fill>
      <patternFill patternType="gray125"/>
    </fill>
    <fill>
      <patternFill patternType="solid">
        <fgColor indexed="1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rgb="FFCCFFFF"/>
        <bgColor indexed="64"/>
      </patternFill>
    </fill>
    <fill>
      <patternFill patternType="solid">
        <fgColor indexed="48"/>
        <bgColor indexed="64"/>
      </patternFill>
    </fill>
    <fill>
      <patternFill patternType="solid">
        <fgColor rgb="FF92D050"/>
        <bgColor indexed="64"/>
      </patternFill>
    </fill>
    <fill>
      <patternFill patternType="solid">
        <fgColor theme="1" tint="0.24994659260841701"/>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indexed="31"/>
        <bgColor indexed="64"/>
      </patternFill>
    </fill>
    <fill>
      <patternFill patternType="solid">
        <fgColor theme="0" tint="-0.249977111117893"/>
        <bgColor indexed="64"/>
      </patternFill>
    </fill>
    <fill>
      <patternFill patternType="solid">
        <fgColor rgb="FFFFCC99"/>
        <bgColor indexed="64"/>
      </patternFill>
    </fill>
    <fill>
      <patternFill patternType="solid">
        <fgColor theme="3" tint="0.79998168889431442"/>
        <bgColor indexed="64"/>
      </patternFill>
    </fill>
    <fill>
      <patternFill patternType="solid">
        <fgColor theme="0"/>
        <bgColor indexed="64"/>
      </patternFill>
    </fill>
    <fill>
      <patternFill patternType="solid">
        <fgColor rgb="FFCCCCFF"/>
        <bgColor indexed="64"/>
      </patternFill>
    </fill>
    <fill>
      <patternFill patternType="solid">
        <fgColor rgb="FFFABF8F"/>
        <bgColor indexed="64"/>
      </patternFill>
    </fill>
    <fill>
      <patternFill patternType="solid">
        <fgColor rgb="FF0000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67B1"/>
        <bgColor indexed="64"/>
      </patternFill>
    </fill>
    <fill>
      <patternFill patternType="solid">
        <fgColor rgb="FF00A94F"/>
        <bgColor indexed="64"/>
      </patternFill>
    </fill>
    <fill>
      <patternFill patternType="solid">
        <fgColor rgb="FF97DFFF"/>
        <bgColor indexed="64"/>
      </patternFill>
    </fill>
    <fill>
      <patternFill patternType="solid">
        <fgColor theme="0" tint="-0.14996795556505021"/>
        <bgColor indexed="64"/>
      </patternFill>
    </fill>
  </fills>
  <borders count="88">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diagonal/>
    </border>
    <border>
      <left style="medium">
        <color auto="1"/>
      </left>
      <right/>
      <top style="medium">
        <color auto="1"/>
      </top>
      <bottom/>
      <diagonal/>
    </border>
    <border>
      <left/>
      <right style="thin">
        <color auto="1"/>
      </right>
      <top style="medium">
        <color auto="1"/>
      </top>
      <bottom/>
      <diagonal/>
    </border>
    <border>
      <left/>
      <right style="thin">
        <color indexed="64"/>
      </right>
      <top style="thin">
        <color indexed="64"/>
      </top>
      <bottom/>
      <diagonal/>
    </border>
    <border>
      <left style="thin">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
      <left style="medium">
        <color auto="1"/>
      </left>
      <right style="medium">
        <color indexed="64"/>
      </right>
      <top style="medium">
        <color auto="1"/>
      </top>
      <bottom/>
      <diagonal/>
    </border>
    <border>
      <left style="medium">
        <color auto="1"/>
      </left>
      <right style="thin">
        <color auto="1"/>
      </right>
      <top style="medium">
        <color auto="1"/>
      </top>
      <bottom style="medium">
        <color auto="1"/>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auto="1"/>
      </right>
      <top style="medium">
        <color auto="1"/>
      </top>
      <bottom style="medium">
        <color auto="1"/>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indexed="64"/>
      </top>
      <bottom style="thin">
        <color auto="1"/>
      </bottom>
      <diagonal/>
    </border>
    <border>
      <left style="thin">
        <color indexed="64"/>
      </left>
      <right style="medium">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indexed="64"/>
      </top>
      <bottom style="thin">
        <color auto="1"/>
      </bottom>
      <diagonal/>
    </border>
    <border>
      <left/>
      <right style="thin">
        <color auto="1"/>
      </right>
      <top style="medium">
        <color indexed="64"/>
      </top>
      <bottom style="thin">
        <color auto="1"/>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top style="medium">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auto="1"/>
      </right>
      <top style="thin">
        <color auto="1"/>
      </top>
      <bottom/>
      <diagonal/>
    </border>
    <border>
      <left style="thin">
        <color auto="1"/>
      </left>
      <right style="medium">
        <color indexed="64"/>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style="thin">
        <color indexed="64"/>
      </left>
      <right style="thin">
        <color indexed="64"/>
      </right>
      <top/>
      <bottom style="medium">
        <color indexed="64"/>
      </bottom>
      <diagonal/>
    </border>
    <border>
      <left style="thin">
        <color auto="1"/>
      </left>
      <right/>
      <top style="thin">
        <color auto="1"/>
      </top>
      <bottom/>
      <diagonal/>
    </border>
    <border>
      <left style="medium">
        <color indexed="64"/>
      </left>
      <right style="medium">
        <color indexed="64"/>
      </right>
      <top/>
      <bottom/>
      <diagonal/>
    </border>
  </borders>
  <cellStyleXfs count="798">
    <xf numFmtId="0" fontId="0" fillId="0" borderId="0"/>
    <xf numFmtId="43" fontId="17" fillId="0" borderId="0" applyFont="0" applyFill="0" applyBorder="0" applyAlignment="0" applyProtection="0"/>
    <xf numFmtId="44" fontId="17" fillId="0" borderId="0" applyFont="0" applyFill="0" applyBorder="0" applyAlignment="0" applyProtection="0"/>
    <xf numFmtId="44" fontId="29" fillId="0" borderId="0" applyFont="0" applyFill="0" applyBorder="0" applyAlignment="0" applyProtection="0"/>
    <xf numFmtId="0" fontId="7" fillId="0" borderId="0" applyNumberFormat="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9" fontId="7" fillId="0" borderId="0" applyFont="0" applyFill="0" applyBorder="0" applyAlignment="0" applyProtection="0"/>
    <xf numFmtId="0" fontId="56" fillId="0" borderId="0" applyNumberFormat="0" applyFill="0" applyBorder="0" applyAlignment="0" applyProtection="0">
      <alignment vertical="top"/>
      <protection locked="0"/>
    </xf>
    <xf numFmtId="0" fontId="7" fillId="0" borderId="0"/>
    <xf numFmtId="43" fontId="29" fillId="0" borderId="0" applyFont="0" applyFill="0" applyBorder="0" applyAlignment="0" applyProtection="0"/>
    <xf numFmtId="44" fontId="29"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3" fillId="0" borderId="0"/>
    <xf numFmtId="0" fontId="73" fillId="0" borderId="0"/>
    <xf numFmtId="43" fontId="73" fillId="0" borderId="0" applyFont="0" applyFill="0" applyBorder="0" applyAlignment="0" applyProtection="0"/>
    <xf numFmtId="0" fontId="7" fillId="0" borderId="0"/>
    <xf numFmtId="43" fontId="29" fillId="0" borderId="0" applyFont="0" applyFill="0" applyBorder="0" applyAlignment="0" applyProtection="0"/>
    <xf numFmtId="44" fontId="29" fillId="0" borderId="0" applyFont="0" applyFill="0" applyBorder="0" applyAlignment="0" applyProtection="0"/>
    <xf numFmtId="0" fontId="17" fillId="0" borderId="0"/>
    <xf numFmtId="0" fontId="76"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7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7" fillId="0" borderId="0" applyFont="0" applyFill="0" applyBorder="0" applyAlignment="0" applyProtection="0"/>
    <xf numFmtId="0" fontId="17" fillId="12" borderId="79" applyNumberFormat="0" applyProtection="0">
      <alignment horizontal="left" vertical="center" indent="1"/>
    </xf>
    <xf numFmtId="0" fontId="17" fillId="12" borderId="79" applyNumberFormat="0" applyProtection="0">
      <alignment horizontal="left" vertical="center" indent="1"/>
    </xf>
    <xf numFmtId="0" fontId="77" fillId="0" borderId="0"/>
    <xf numFmtId="178" fontId="17" fillId="0" borderId="0">
      <alignment horizontal="left" wrapText="1"/>
    </xf>
    <xf numFmtId="0" fontId="74" fillId="0" borderId="0"/>
    <xf numFmtId="0" fontId="73" fillId="0" borderId="0"/>
    <xf numFmtId="0" fontId="17" fillId="12" borderId="79" applyNumberFormat="0" applyProtection="0">
      <alignment horizontal="left" vertical="center" indent="1"/>
    </xf>
    <xf numFmtId="0" fontId="17" fillId="12" borderId="79" applyNumberFormat="0" applyProtection="0">
      <alignment horizontal="left" vertical="center" indent="1"/>
    </xf>
    <xf numFmtId="43" fontId="29" fillId="0" borderId="0" applyFont="0" applyFill="0" applyBorder="0" applyAlignment="0" applyProtection="0"/>
    <xf numFmtId="0" fontId="85" fillId="0" borderId="0" applyNumberFormat="0" applyFill="0" applyBorder="0" applyAlignment="0" applyProtection="0">
      <alignment vertical="top"/>
      <protection locked="0"/>
    </xf>
  </cellStyleXfs>
  <cellXfs count="1768">
    <xf numFmtId="0" fontId="0" fillId="0" borderId="0" xfId="0"/>
    <xf numFmtId="0" fontId="0" fillId="0" borderId="0" xfId="0" applyBorder="1"/>
    <xf numFmtId="0" fontId="12" fillId="3" borderId="15" xfId="0" applyFont="1" applyFill="1" applyBorder="1"/>
    <xf numFmtId="0" fontId="12" fillId="3" borderId="0" xfId="0" applyFont="1" applyFill="1" applyBorder="1" applyAlignment="1">
      <alignment horizontal="left"/>
    </xf>
    <xf numFmtId="0" fontId="12" fillId="3" borderId="17" xfId="0" applyFont="1" applyFill="1" applyBorder="1"/>
    <xf numFmtId="0" fontId="12" fillId="0" borderId="17" xfId="0" applyFont="1" applyFill="1" applyBorder="1"/>
    <xf numFmtId="0" fontId="12" fillId="0" borderId="16" xfId="0" applyFont="1" applyFill="1" applyBorder="1" applyAlignment="1">
      <alignment horizontal="left"/>
    </xf>
    <xf numFmtId="0" fontId="15" fillId="0" borderId="12" xfId="0" applyFont="1" applyFill="1" applyBorder="1" applyAlignment="1">
      <alignment horizontal="centerContinuous"/>
    </xf>
    <xf numFmtId="0" fontId="15" fillId="0" borderId="6" xfId="0" applyFont="1" applyFill="1" applyBorder="1" applyAlignment="1">
      <alignment horizontal="centerContinuous"/>
    </xf>
    <xf numFmtId="0" fontId="16" fillId="0" borderId="12" xfId="0" applyFont="1" applyFill="1" applyBorder="1" applyAlignment="1" applyProtection="1">
      <alignment horizontal="centerContinuous"/>
      <protection locked="0"/>
    </xf>
    <xf numFmtId="0" fontId="16" fillId="0" borderId="12" xfId="0" applyFont="1" applyFill="1" applyBorder="1" applyAlignment="1" applyProtection="1">
      <alignment horizontal="centerContinuous" wrapText="1"/>
      <protection locked="0"/>
    </xf>
    <xf numFmtId="0" fontId="16" fillId="0" borderId="13" xfId="0" applyFont="1" applyFill="1" applyBorder="1" applyAlignment="1" applyProtection="1">
      <alignment horizontal="centerContinuous" wrapText="1"/>
      <protection locked="0"/>
    </xf>
    <xf numFmtId="0" fontId="8" fillId="0" borderId="0" xfId="0" applyFont="1" applyAlignment="1">
      <alignment wrapText="1"/>
    </xf>
    <xf numFmtId="0" fontId="13" fillId="0" borderId="11" xfId="0" applyFont="1" applyFill="1" applyBorder="1" applyProtection="1">
      <protection locked="0"/>
    </xf>
    <xf numFmtId="0" fontId="12" fillId="3" borderId="19" xfId="0" applyFont="1" applyFill="1" applyBorder="1"/>
    <xf numFmtId="0" fontId="12" fillId="3" borderId="22" xfId="0" applyFont="1" applyFill="1" applyBorder="1"/>
    <xf numFmtId="0" fontId="20" fillId="0" borderId="0" xfId="0" applyFont="1" applyBorder="1"/>
    <xf numFmtId="0" fontId="21" fillId="0" borderId="0" xfId="0" applyFont="1" applyBorder="1" applyAlignment="1">
      <alignment horizontal="left"/>
    </xf>
    <xf numFmtId="0" fontId="12" fillId="3" borderId="8" xfId="0" applyFont="1" applyFill="1" applyBorder="1"/>
    <xf numFmtId="0" fontId="12" fillId="0" borderId="17" xfId="0" applyFont="1" applyBorder="1" applyAlignment="1" applyProtection="1">
      <alignment horizontal="center"/>
    </xf>
    <xf numFmtId="0" fontId="12" fillId="0" borderId="12" xfId="0" applyFont="1"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8" xfId="0" applyFill="1" applyBorder="1" applyProtection="1">
      <protection locked="0"/>
    </xf>
    <xf numFmtId="165" fontId="9" fillId="3" borderId="18" xfId="0" applyNumberFormat="1" applyFont="1" applyFill="1" applyBorder="1" applyAlignment="1" applyProtection="1">
      <alignment horizontal="left"/>
      <protection locked="0"/>
    </xf>
    <xf numFmtId="0" fontId="9" fillId="3" borderId="18" xfId="0" applyFont="1" applyFill="1" applyBorder="1"/>
    <xf numFmtId="0" fontId="0" fillId="0" borderId="22" xfId="0" applyFill="1" applyBorder="1" applyProtection="1">
      <protection locked="0"/>
    </xf>
    <xf numFmtId="0" fontId="12" fillId="3" borderId="38" xfId="0" applyFont="1" applyFill="1" applyBorder="1"/>
    <xf numFmtId="165" fontId="9" fillId="3" borderId="39" xfId="0" applyNumberFormat="1" applyFont="1" applyFill="1" applyBorder="1" applyAlignment="1" applyProtection="1">
      <alignment horizontal="left"/>
      <protection locked="0"/>
    </xf>
    <xf numFmtId="0" fontId="9" fillId="3" borderId="39" xfId="0" applyFont="1" applyFill="1" applyBorder="1"/>
    <xf numFmtId="0" fontId="12" fillId="0" borderId="0" xfId="0" applyFont="1" applyBorder="1"/>
    <xf numFmtId="0" fontId="12" fillId="0" borderId="0" xfId="0" applyFont="1" applyFill="1" applyBorder="1"/>
    <xf numFmtId="0" fontId="0" fillId="0" borderId="0" xfId="0" applyFill="1" applyBorder="1"/>
    <xf numFmtId="0" fontId="24" fillId="0" borderId="0" xfId="0" applyFont="1" applyFill="1" applyBorder="1"/>
    <xf numFmtId="0" fontId="24" fillId="0" borderId="0" xfId="0" applyFont="1" applyBorder="1"/>
    <xf numFmtId="0" fontId="17" fillId="0" borderId="0" xfId="0" applyFont="1" applyBorder="1"/>
    <xf numFmtId="0" fontId="0" fillId="7" borderId="18" xfId="0" applyFill="1" applyBorder="1" applyAlignment="1">
      <alignment horizontal="center" vertical="center"/>
    </xf>
    <xf numFmtId="0" fontId="0" fillId="7" borderId="18" xfId="0" applyFill="1" applyBorder="1"/>
    <xf numFmtId="0" fontId="26" fillId="0" borderId="0" xfId="0" applyFont="1"/>
    <xf numFmtId="0" fontId="27" fillId="0" borderId="0" xfId="0" applyFont="1"/>
    <xf numFmtId="0" fontId="9" fillId="0" borderId="0" xfId="0" applyFont="1"/>
    <xf numFmtId="0" fontId="21" fillId="0" borderId="0" xfId="0" applyFont="1" applyBorder="1"/>
    <xf numFmtId="0" fontId="21" fillId="0" borderId="0" xfId="0" applyFont="1" applyFill="1" applyBorder="1"/>
    <xf numFmtId="0" fontId="21" fillId="0" borderId="0" xfId="0" applyFont="1" applyBorder="1" applyAlignment="1">
      <alignment wrapText="1"/>
    </xf>
    <xf numFmtId="0" fontId="21" fillId="0" borderId="0" xfId="0" applyFont="1"/>
    <xf numFmtId="0" fontId="28" fillId="0" borderId="0" xfId="0" applyFont="1" applyFill="1" applyBorder="1"/>
    <xf numFmtId="0" fontId="0" fillId="7" borderId="0" xfId="0" applyFill="1"/>
    <xf numFmtId="0" fontId="0" fillId="0" borderId="0" xfId="0" applyFill="1"/>
    <xf numFmtId="0" fontId="9" fillId="0" borderId="0" xfId="0" applyFont="1" applyFill="1" applyBorder="1"/>
    <xf numFmtId="0" fontId="31" fillId="0" borderId="0" xfId="0" applyFont="1" applyAlignment="1">
      <alignment vertical="center"/>
    </xf>
    <xf numFmtId="0" fontId="34" fillId="0" borderId="0" xfId="0" applyFont="1"/>
    <xf numFmtId="0" fontId="35" fillId="0" borderId="0" xfId="0" applyFont="1" applyAlignment="1">
      <alignment vertical="center"/>
    </xf>
    <xf numFmtId="0" fontId="34" fillId="0" borderId="0" xfId="0" applyFont="1" applyBorder="1"/>
    <xf numFmtId="0" fontId="9" fillId="0" borderId="0" xfId="0" applyFont="1" applyBorder="1"/>
    <xf numFmtId="0" fontId="21" fillId="0" borderId="0" xfId="0" applyFont="1" applyAlignment="1">
      <alignment vertical="center"/>
    </xf>
    <xf numFmtId="0" fontId="34" fillId="0" borderId="0" xfId="0" applyFont="1" applyAlignment="1">
      <alignment vertical="center"/>
    </xf>
    <xf numFmtId="0" fontId="34" fillId="0" borderId="3" xfId="0" applyFont="1" applyBorder="1" applyAlignment="1">
      <alignment vertical="center"/>
    </xf>
    <xf numFmtId="0" fontId="28" fillId="0" borderId="0" xfId="0" applyFont="1" applyAlignment="1">
      <alignment vertical="center"/>
    </xf>
    <xf numFmtId="0" fontId="21" fillId="0" borderId="9" xfId="0" applyFont="1" applyBorder="1"/>
    <xf numFmtId="0" fontId="21" fillId="0" borderId="29" xfId="0" applyFont="1" applyBorder="1"/>
    <xf numFmtId="0" fontId="21" fillId="0" borderId="1" xfId="0" applyFont="1" applyBorder="1"/>
    <xf numFmtId="0" fontId="21" fillId="0" borderId="8" xfId="0" applyFont="1" applyBorder="1"/>
    <xf numFmtId="0" fontId="28" fillId="0" borderId="43" xfId="0" applyFont="1" applyBorder="1" applyAlignment="1">
      <alignment horizontal="left"/>
    </xf>
    <xf numFmtId="0" fontId="28" fillId="0" borderId="9" xfId="0" applyFont="1" applyBorder="1" applyAlignment="1">
      <alignment horizontal="center" vertical="center"/>
    </xf>
    <xf numFmtId="0" fontId="21" fillId="0" borderId="40" xfId="0" applyFont="1" applyBorder="1"/>
    <xf numFmtId="0" fontId="21" fillId="0" borderId="18" xfId="0" applyFont="1" applyBorder="1" applyAlignment="1" applyProtection="1">
      <alignment horizontal="center" vertical="center"/>
      <protection locked="0"/>
    </xf>
    <xf numFmtId="0" fontId="41" fillId="0" borderId="8" xfId="0" applyFont="1" applyBorder="1"/>
    <xf numFmtId="0" fontId="28" fillId="0" borderId="0" xfId="0" applyFont="1"/>
    <xf numFmtId="0" fontId="28" fillId="0" borderId="8" xfId="0" applyFont="1" applyBorder="1"/>
    <xf numFmtId="0" fontId="31" fillId="0" borderId="0" xfId="0" applyFont="1" applyBorder="1"/>
    <xf numFmtId="0" fontId="21" fillId="0" borderId="9" xfId="0" applyFont="1" applyBorder="1" applyAlignment="1">
      <alignment vertical="center"/>
    </xf>
    <xf numFmtId="0" fontId="21" fillId="0" borderId="32" xfId="0" applyFont="1" applyBorder="1"/>
    <xf numFmtId="0" fontId="21" fillId="0" borderId="36" xfId="0" applyFont="1" applyBorder="1"/>
    <xf numFmtId="0" fontId="21" fillId="0" borderId="37" xfId="0" applyFont="1" applyBorder="1"/>
    <xf numFmtId="0" fontId="28" fillId="0" borderId="8" xfId="0" applyFont="1" applyBorder="1" applyAlignment="1">
      <alignment vertical="center"/>
    </xf>
    <xf numFmtId="0" fontId="28" fillId="0" borderId="9" xfId="0" applyFont="1" applyBorder="1" applyAlignment="1">
      <alignment vertical="center"/>
    </xf>
    <xf numFmtId="0" fontId="43" fillId="0" borderId="8" xfId="0" applyFont="1" applyBorder="1"/>
    <xf numFmtId="0" fontId="0" fillId="0" borderId="5" xfId="0" applyBorder="1" applyAlignment="1">
      <alignment vertical="center"/>
    </xf>
    <xf numFmtId="0" fontId="0" fillId="0" borderId="7" xfId="0" applyBorder="1" applyAlignment="1">
      <alignment vertical="center"/>
    </xf>
    <xf numFmtId="0" fontId="21" fillId="0" borderId="8" xfId="0" applyFont="1" applyBorder="1" applyAlignment="1">
      <alignment vertical="center"/>
    </xf>
    <xf numFmtId="0" fontId="21" fillId="0" borderId="0" xfId="0" applyFont="1" applyBorder="1" applyAlignment="1">
      <alignment vertical="center"/>
    </xf>
    <xf numFmtId="16" fontId="35" fillId="0" borderId="0" xfId="0" quotePrefix="1" applyNumberFormat="1" applyFont="1" applyBorder="1" applyAlignment="1">
      <alignment horizontal="right" vertical="top"/>
    </xf>
    <xf numFmtId="0" fontId="39" fillId="0" borderId="60" xfId="0" applyFont="1" applyBorder="1" applyAlignment="1" applyProtection="1">
      <alignment horizontal="center" vertical="center"/>
      <protection locked="0"/>
    </xf>
    <xf numFmtId="0" fontId="39" fillId="0" borderId="62" xfId="0" applyFont="1" applyBorder="1" applyAlignment="1" applyProtection="1">
      <alignment horizontal="center" vertical="center"/>
      <protection locked="0"/>
    </xf>
    <xf numFmtId="0" fontId="39" fillId="0" borderId="63" xfId="0" applyFont="1" applyBorder="1" applyAlignment="1" applyProtection="1">
      <alignment horizontal="center" vertical="center"/>
      <protection locked="0"/>
    </xf>
    <xf numFmtId="0" fontId="22" fillId="0" borderId="3" xfId="0" applyFont="1" applyBorder="1" applyAlignment="1">
      <alignment horizontal="center" vertical="center" wrapText="1"/>
    </xf>
    <xf numFmtId="0" fontId="0" fillId="0" borderId="0" xfId="0" applyBorder="1" applyProtection="1">
      <protection hidden="1"/>
    </xf>
    <xf numFmtId="0" fontId="22"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protection hidden="1"/>
    </xf>
    <xf numFmtId="0" fontId="0" fillId="0" borderId="0" xfId="0" applyProtection="1">
      <protection hidden="1"/>
    </xf>
    <xf numFmtId="0" fontId="30" fillId="0" borderId="0" xfId="0" applyFont="1" applyBorder="1" applyAlignment="1">
      <alignment vertical="center" wrapText="1"/>
    </xf>
    <xf numFmtId="0" fontId="30" fillId="0" borderId="9" xfId="0" applyFont="1" applyBorder="1" applyAlignment="1">
      <alignment vertical="center" wrapText="1"/>
    </xf>
    <xf numFmtId="0" fontId="22" fillId="0" borderId="3" xfId="0" applyFont="1" applyBorder="1" applyAlignment="1">
      <alignment horizontal="center" vertical="center"/>
    </xf>
    <xf numFmtId="0" fontId="48" fillId="7" borderId="18" xfId="0" applyFont="1" applyFill="1" applyBorder="1" applyAlignment="1">
      <alignment horizontal="center" vertical="center"/>
    </xf>
    <xf numFmtId="0" fontId="0" fillId="0" borderId="18" xfId="0" applyFill="1" applyBorder="1" applyAlignment="1">
      <alignment wrapText="1"/>
    </xf>
    <xf numFmtId="0" fontId="48" fillId="7" borderId="18" xfId="0" applyFont="1" applyFill="1" applyBorder="1"/>
    <xf numFmtId="0" fontId="49" fillId="0" borderId="0" xfId="0" applyFont="1" applyBorder="1"/>
    <xf numFmtId="0" fontId="50" fillId="0" borderId="0" xfId="0" applyFont="1" applyFill="1" applyBorder="1"/>
    <xf numFmtId="0" fontId="51" fillId="0" borderId="0" xfId="0" applyFont="1" applyFill="1" applyBorder="1"/>
    <xf numFmtId="0" fontId="13" fillId="0" borderId="0" xfId="0" applyFont="1" applyBorder="1" applyAlignment="1"/>
    <xf numFmtId="0" fontId="52" fillId="0" borderId="0" xfId="11" applyFont="1" applyFill="1" applyBorder="1" applyAlignment="1" applyProtection="1">
      <alignment horizontal="left"/>
      <protection locked="0"/>
    </xf>
    <xf numFmtId="0" fontId="13" fillId="0" borderId="9" xfId="0" applyFont="1" applyBorder="1" applyAlignment="1">
      <alignment vertical="center"/>
    </xf>
    <xf numFmtId="0" fontId="47" fillId="0" borderId="8" xfId="0" applyFont="1" applyFill="1" applyBorder="1" applyAlignment="1">
      <alignment horizontal="left"/>
    </xf>
    <xf numFmtId="0" fontId="13" fillId="0" borderId="0" xfId="0" applyFont="1" applyFill="1" applyBorder="1" applyAlignment="1">
      <alignment horizontal="left"/>
    </xf>
    <xf numFmtId="0" fontId="47" fillId="0" borderId="0" xfId="0" applyFont="1" applyFill="1" applyBorder="1" applyAlignment="1">
      <alignment horizontal="left"/>
    </xf>
    <xf numFmtId="0" fontId="13" fillId="0" borderId="0" xfId="0" applyFont="1" applyFill="1" applyBorder="1" applyAlignment="1" applyProtection="1">
      <alignment horizontal="left"/>
      <protection locked="0"/>
    </xf>
    <xf numFmtId="0" fontId="54" fillId="0" borderId="0" xfId="0" applyFont="1" applyFill="1" applyBorder="1" applyAlignment="1" applyProtection="1">
      <alignment horizontal="left" wrapText="1"/>
      <protection locked="0"/>
    </xf>
    <xf numFmtId="0" fontId="54" fillId="0" borderId="9" xfId="0" applyFont="1" applyFill="1" applyBorder="1" applyAlignment="1" applyProtection="1">
      <alignment horizontal="left" wrapText="1"/>
      <protection locked="0"/>
    </xf>
    <xf numFmtId="14" fontId="0" fillId="0" borderId="0" xfId="0" applyNumberFormat="1"/>
    <xf numFmtId="0" fontId="0" fillId="0" borderId="0" xfId="0" applyAlignment="1">
      <alignment wrapText="1"/>
    </xf>
    <xf numFmtId="16" fontId="0" fillId="0" borderId="0" xfId="0" applyNumberFormat="1"/>
    <xf numFmtId="0" fontId="17" fillId="0" borderId="0" xfId="5"/>
    <xf numFmtId="172" fontId="40" fillId="0" borderId="32" xfId="5" applyNumberFormat="1" applyFont="1" applyBorder="1" applyAlignment="1" applyProtection="1">
      <alignment horizontal="left"/>
      <protection hidden="1"/>
    </xf>
    <xf numFmtId="172" fontId="17" fillId="0" borderId="36" xfId="5" applyNumberFormat="1" applyBorder="1" applyAlignment="1" applyProtection="1">
      <alignment horizontal="left"/>
      <protection hidden="1"/>
    </xf>
    <xf numFmtId="0" fontId="17" fillId="0" borderId="36" xfId="5" applyBorder="1" applyProtection="1">
      <protection hidden="1"/>
    </xf>
    <xf numFmtId="0" fontId="17" fillId="0" borderId="36" xfId="5" applyFill="1" applyBorder="1" applyProtection="1">
      <protection hidden="1"/>
    </xf>
    <xf numFmtId="0" fontId="17" fillId="0" borderId="37" xfId="5" applyBorder="1" applyProtection="1">
      <protection hidden="1"/>
    </xf>
    <xf numFmtId="0" fontId="17" fillId="0" borderId="8" xfId="5" applyBorder="1" applyProtection="1">
      <protection hidden="1"/>
    </xf>
    <xf numFmtId="0" fontId="17" fillId="0" borderId="0" xfId="5" applyBorder="1" applyProtection="1">
      <protection hidden="1"/>
    </xf>
    <xf numFmtId="0" fontId="17" fillId="0" borderId="9" xfId="5" applyBorder="1" applyProtection="1">
      <protection hidden="1"/>
    </xf>
    <xf numFmtId="0" fontId="17" fillId="0" borderId="0" xfId="7" applyAlignment="1" applyProtection="1">
      <alignment vertical="center"/>
    </xf>
    <xf numFmtId="0" fontId="17" fillId="0" borderId="0" xfId="7" applyBorder="1" applyAlignment="1" applyProtection="1">
      <alignment vertical="center"/>
      <protection hidden="1"/>
    </xf>
    <xf numFmtId="0" fontId="57" fillId="0" borderId="9" xfId="5" applyFont="1" applyFill="1" applyBorder="1" applyAlignment="1" applyProtection="1">
      <alignment horizontal="left" vertical="center"/>
      <protection hidden="1"/>
    </xf>
    <xf numFmtId="0" fontId="17" fillId="0" borderId="0" xfId="7" applyProtection="1"/>
    <xf numFmtId="0" fontId="17" fillId="0" borderId="8" xfId="5" quotePrefix="1" applyFont="1" applyBorder="1" applyAlignment="1" applyProtection="1">
      <alignment horizontal="right" vertical="center" wrapText="1"/>
      <protection hidden="1"/>
    </xf>
    <xf numFmtId="0" fontId="17" fillId="0" borderId="8" xfId="5" quotePrefix="1" applyFont="1" applyBorder="1" applyAlignment="1" applyProtection="1">
      <alignment horizontal="right" vertical="top" wrapText="1"/>
      <protection hidden="1"/>
    </xf>
    <xf numFmtId="0" fontId="17" fillId="0" borderId="11" xfId="5" applyFont="1" applyBorder="1" applyAlignment="1" applyProtection="1">
      <alignment vertical="center" wrapText="1"/>
      <protection hidden="1"/>
    </xf>
    <xf numFmtId="0" fontId="17" fillId="0" borderId="8" xfId="5" applyBorder="1"/>
    <xf numFmtId="0" fontId="17" fillId="0" borderId="11" xfId="5" quotePrefix="1" applyFont="1" applyBorder="1" applyAlignment="1" applyProtection="1">
      <alignment horizontal="right" vertical="center" wrapText="1"/>
      <protection hidden="1"/>
    </xf>
    <xf numFmtId="0" fontId="17" fillId="0" borderId="20" xfId="5" quotePrefix="1" applyFont="1" applyBorder="1" applyAlignment="1" applyProtection="1">
      <alignment horizontal="right" vertical="center" wrapText="1"/>
      <protection hidden="1"/>
    </xf>
    <xf numFmtId="0" fontId="17" fillId="0" borderId="31" xfId="5" quotePrefix="1" applyFont="1" applyBorder="1" applyAlignment="1" applyProtection="1">
      <alignment horizontal="right" vertical="center" wrapText="1"/>
      <protection hidden="1"/>
    </xf>
    <xf numFmtId="0" fontId="17" fillId="0" borderId="0" xfId="5" applyFont="1" applyBorder="1" applyAlignment="1" applyProtection="1">
      <alignment vertical="center" wrapText="1"/>
      <protection hidden="1"/>
    </xf>
    <xf numFmtId="0" fontId="17" fillId="0" borderId="44" xfId="5" applyFont="1" applyBorder="1" applyAlignment="1" applyProtection="1">
      <alignment vertical="center" wrapText="1"/>
      <protection hidden="1"/>
    </xf>
    <xf numFmtId="0" fontId="17" fillId="0" borderId="23" xfId="5" quotePrefix="1" applyFont="1" applyBorder="1" applyAlignment="1" applyProtection="1">
      <alignment horizontal="right" vertical="center" wrapText="1"/>
      <protection hidden="1"/>
    </xf>
    <xf numFmtId="0" fontId="17" fillId="0" borderId="6" xfId="5" applyFont="1" applyBorder="1" applyAlignment="1" applyProtection="1">
      <alignment vertical="center" wrapText="1"/>
      <protection hidden="1"/>
    </xf>
    <xf numFmtId="0" fontId="17" fillId="0" borderId="24" xfId="5" applyFont="1" applyBorder="1" applyAlignment="1" applyProtection="1">
      <alignment vertical="center" wrapText="1"/>
      <protection hidden="1"/>
    </xf>
    <xf numFmtId="0" fontId="17" fillId="0" borderId="29" xfId="5" applyBorder="1"/>
    <xf numFmtId="0" fontId="17" fillId="0" borderId="1" xfId="5" applyBorder="1" applyAlignment="1">
      <alignment vertical="center"/>
    </xf>
    <xf numFmtId="0" fontId="17" fillId="0" borderId="40" xfId="5" applyBorder="1" applyAlignment="1">
      <alignment vertical="center"/>
    </xf>
    <xf numFmtId="0" fontId="17" fillId="0" borderId="0" xfId="5" applyAlignment="1">
      <alignment vertical="center"/>
    </xf>
    <xf numFmtId="0" fontId="17" fillId="0" borderId="0" xfId="5" applyProtection="1">
      <protection hidden="1"/>
    </xf>
    <xf numFmtId="0" fontId="59" fillId="3" borderId="32" xfId="5" applyFont="1" applyFill="1" applyBorder="1" applyAlignment="1" applyProtection="1">
      <protection hidden="1"/>
    </xf>
    <xf numFmtId="0" fontId="59" fillId="3" borderId="36" xfId="5" applyFont="1" applyFill="1" applyBorder="1" applyAlignment="1" applyProtection="1">
      <protection hidden="1"/>
    </xf>
    <xf numFmtId="0" fontId="59" fillId="3" borderId="36" xfId="4" applyFont="1" applyFill="1" applyBorder="1" applyAlignment="1" applyProtection="1">
      <protection hidden="1"/>
    </xf>
    <xf numFmtId="0" fontId="59" fillId="3" borderId="37" xfId="4" applyFont="1" applyFill="1" applyBorder="1" applyAlignment="1" applyProtection="1">
      <protection hidden="1"/>
    </xf>
    <xf numFmtId="0" fontId="59" fillId="3" borderId="8" xfId="5" applyFont="1" applyFill="1" applyBorder="1" applyAlignment="1" applyProtection="1">
      <protection hidden="1"/>
    </xf>
    <xf numFmtId="0" fontId="59" fillId="3" borderId="0" xfId="5" applyFont="1" applyFill="1" applyBorder="1" applyAlignment="1" applyProtection="1">
      <protection hidden="1"/>
    </xf>
    <xf numFmtId="0" fontId="59" fillId="3" borderId="9" xfId="5" applyFont="1" applyFill="1" applyBorder="1" applyAlignment="1" applyProtection="1">
      <protection hidden="1"/>
    </xf>
    <xf numFmtId="0" fontId="12" fillId="9" borderId="11" xfId="5" applyFont="1" applyFill="1" applyBorder="1" applyAlignment="1" applyProtection="1">
      <alignment horizontal="centerContinuous"/>
      <protection hidden="1"/>
    </xf>
    <xf numFmtId="0" fontId="12" fillId="9" borderId="14" xfId="5" applyFont="1" applyFill="1" applyBorder="1" applyAlignment="1" applyProtection="1">
      <alignment horizontal="centerContinuous"/>
      <protection hidden="1"/>
    </xf>
    <xf numFmtId="0" fontId="59" fillId="3" borderId="56" xfId="5" applyFont="1" applyFill="1" applyBorder="1" applyAlignment="1" applyProtection="1">
      <alignment horizontal="left"/>
      <protection hidden="1"/>
    </xf>
    <xf numFmtId="0" fontId="59" fillId="3" borderId="61" xfId="5" applyFont="1" applyFill="1" applyBorder="1" applyAlignment="1" applyProtection="1">
      <alignment horizontal="left"/>
      <protection hidden="1"/>
    </xf>
    <xf numFmtId="0" fontId="17" fillId="11" borderId="11" xfId="5" applyFont="1" applyFill="1" applyBorder="1" applyProtection="1">
      <protection hidden="1"/>
    </xf>
    <xf numFmtId="0" fontId="17" fillId="11" borderId="14" xfId="5" applyFont="1" applyFill="1" applyBorder="1" applyProtection="1">
      <protection hidden="1"/>
    </xf>
    <xf numFmtId="0" fontId="17" fillId="12" borderId="11" xfId="5" applyFont="1" applyFill="1" applyBorder="1" applyProtection="1">
      <protection hidden="1"/>
    </xf>
    <xf numFmtId="0" fontId="17" fillId="12" borderId="14" xfId="5" applyFont="1" applyFill="1" applyBorder="1" applyProtection="1">
      <protection hidden="1"/>
    </xf>
    <xf numFmtId="0" fontId="59" fillId="3" borderId="29" xfId="5" applyFont="1" applyFill="1" applyBorder="1" applyAlignment="1" applyProtection="1">
      <alignment horizontal="left"/>
      <protection hidden="1"/>
    </xf>
    <xf numFmtId="0" fontId="59" fillId="0" borderId="0" xfId="5" applyFont="1" applyFill="1" applyBorder="1" applyAlignment="1" applyProtection="1">
      <protection hidden="1"/>
    </xf>
    <xf numFmtId="0" fontId="59" fillId="0" borderId="0" xfId="4" applyFont="1" applyFill="1" applyBorder="1" applyAlignment="1" applyProtection="1">
      <protection hidden="1"/>
    </xf>
    <xf numFmtId="0" fontId="17" fillId="0" borderId="71" xfId="5" applyBorder="1" applyProtection="1">
      <protection hidden="1"/>
    </xf>
    <xf numFmtId="0" fontId="17" fillId="0" borderId="72" xfId="5" applyBorder="1" applyProtection="1">
      <protection hidden="1"/>
    </xf>
    <xf numFmtId="0" fontId="17" fillId="0" borderId="73" xfId="5" applyBorder="1" applyProtection="1">
      <protection hidden="1"/>
    </xf>
    <xf numFmtId="0" fontId="17" fillId="0" borderId="74" xfId="5" applyBorder="1" applyProtection="1">
      <protection hidden="1"/>
    </xf>
    <xf numFmtId="0" fontId="12" fillId="9" borderId="11" xfId="5" applyFont="1" applyFill="1" applyBorder="1" applyAlignment="1" applyProtection="1">
      <alignment vertical="center"/>
      <protection hidden="1"/>
    </xf>
    <xf numFmtId="0" fontId="12" fillId="9" borderId="12" xfId="5" applyFont="1" applyFill="1" applyBorder="1" applyAlignment="1" applyProtection="1">
      <alignment vertical="center"/>
      <protection hidden="1"/>
    </xf>
    <xf numFmtId="0" fontId="12" fillId="9" borderId="14" xfId="5" applyFont="1" applyFill="1" applyBorder="1" applyAlignment="1" applyProtection="1">
      <alignment vertical="center"/>
      <protection hidden="1"/>
    </xf>
    <xf numFmtId="0" fontId="17" fillId="0" borderId="75" xfId="5" applyBorder="1" applyProtection="1">
      <protection hidden="1"/>
    </xf>
    <xf numFmtId="0" fontId="17" fillId="9" borderId="18" xfId="5" applyFont="1" applyFill="1" applyBorder="1" applyAlignment="1" applyProtection="1">
      <alignment horizontal="left" indent="1"/>
      <protection hidden="1"/>
    </xf>
    <xf numFmtId="10" fontId="17" fillId="12" borderId="18" xfId="9" applyNumberFormat="1" applyFont="1" applyFill="1" applyBorder="1" applyProtection="1">
      <protection hidden="1"/>
    </xf>
    <xf numFmtId="0" fontId="61" fillId="0" borderId="0" xfId="5" applyFont="1" applyBorder="1" applyProtection="1">
      <protection hidden="1"/>
    </xf>
    <xf numFmtId="0" fontId="17" fillId="9" borderId="18" xfId="5" applyFont="1" applyFill="1" applyBorder="1" applyAlignment="1" applyProtection="1">
      <alignment horizontal="left" wrapText="1" indent="1"/>
      <protection hidden="1"/>
    </xf>
    <xf numFmtId="10" fontId="17" fillId="12" borderId="18" xfId="9" applyNumberFormat="1" applyFont="1" applyFill="1" applyBorder="1" applyAlignment="1" applyProtection="1">
      <alignment horizontal="right"/>
      <protection hidden="1"/>
    </xf>
    <xf numFmtId="0" fontId="17" fillId="13" borderId="18" xfId="5" applyFont="1" applyFill="1" applyBorder="1" applyAlignment="1" applyProtection="1">
      <alignment horizontal="left" indent="1"/>
      <protection hidden="1"/>
    </xf>
    <xf numFmtId="173" fontId="17" fillId="12" borderId="18" xfId="5" applyNumberFormat="1" applyFill="1" applyBorder="1" applyAlignment="1" applyProtection="1">
      <protection hidden="1"/>
    </xf>
    <xf numFmtId="0" fontId="17" fillId="11" borderId="11" xfId="5" applyFont="1" applyFill="1" applyBorder="1" applyAlignment="1" applyProtection="1">
      <protection hidden="1"/>
    </xf>
    <xf numFmtId="0" fontId="61" fillId="0" borderId="0" xfId="5" applyFont="1" applyProtection="1">
      <protection hidden="1"/>
    </xf>
    <xf numFmtId="0" fontId="14" fillId="0" borderId="0" xfId="5" applyFont="1" applyBorder="1" applyProtection="1">
      <protection hidden="1"/>
    </xf>
    <xf numFmtId="5" fontId="17" fillId="12" borderId="18" xfId="5" applyNumberFormat="1" applyFont="1" applyFill="1" applyBorder="1" applyAlignment="1" applyProtection="1">
      <protection hidden="1"/>
    </xf>
    <xf numFmtId="0" fontId="17" fillId="0" borderId="0" xfId="5" applyFill="1" applyBorder="1" applyProtection="1">
      <protection hidden="1"/>
    </xf>
    <xf numFmtId="0" fontId="17" fillId="0" borderId="75" xfId="5" applyFill="1" applyBorder="1" applyProtection="1">
      <protection hidden="1"/>
    </xf>
    <xf numFmtId="0" fontId="17" fillId="0" borderId="0" xfId="5" applyFill="1" applyProtection="1">
      <protection hidden="1"/>
    </xf>
    <xf numFmtId="0" fontId="61" fillId="0" borderId="0" xfId="5" applyFont="1" applyBorder="1" applyAlignment="1" applyProtection="1">
      <alignment horizontal="right"/>
      <protection hidden="1"/>
    </xf>
    <xf numFmtId="0" fontId="17" fillId="0" borderId="0" xfId="5" applyAlignment="1" applyProtection="1">
      <alignment horizontal="left" indent="1"/>
      <protection hidden="1"/>
    </xf>
    <xf numFmtId="0" fontId="17" fillId="0" borderId="0" xfId="5" applyBorder="1" applyAlignment="1" applyProtection="1">
      <alignment horizontal="left" indent="1"/>
      <protection hidden="1"/>
    </xf>
    <xf numFmtId="0" fontId="12" fillId="0" borderId="24" xfId="5" applyFont="1" applyFill="1" applyBorder="1" applyAlignment="1" applyProtection="1">
      <alignment horizontal="center" vertical="center" wrapText="1"/>
      <protection hidden="1"/>
    </xf>
    <xf numFmtId="0" fontId="12" fillId="9" borderId="18" xfId="5" applyFont="1" applyFill="1" applyBorder="1" applyAlignment="1" applyProtection="1">
      <alignment horizontal="center" vertical="center" wrapText="1"/>
      <protection hidden="1"/>
    </xf>
    <xf numFmtId="9" fontId="17" fillId="12" borderId="18" xfId="9" applyFont="1" applyFill="1" applyBorder="1" applyAlignment="1" applyProtection="1">
      <alignment horizontal="right" indent="1"/>
      <protection hidden="1"/>
    </xf>
    <xf numFmtId="9" fontId="17" fillId="11" borderId="18" xfId="5" applyNumberFormat="1" applyFill="1" applyBorder="1" applyAlignment="1" applyProtection="1">
      <alignment horizontal="center"/>
      <protection hidden="1"/>
    </xf>
    <xf numFmtId="174" fontId="17" fillId="12" borderId="18" xfId="1" applyNumberFormat="1" applyFont="1" applyFill="1" applyBorder="1" applyAlignment="1" applyProtection="1">
      <protection hidden="1"/>
    </xf>
    <xf numFmtId="0" fontId="12" fillId="9" borderId="11" xfId="5" applyFont="1" applyFill="1" applyBorder="1" applyAlignment="1" applyProtection="1">
      <alignment horizontal="centerContinuous" vertical="center" wrapText="1"/>
      <protection hidden="1"/>
    </xf>
    <xf numFmtId="0" fontId="12" fillId="9" borderId="14" xfId="5" applyFont="1" applyFill="1" applyBorder="1" applyAlignment="1" applyProtection="1">
      <alignment horizontal="centerContinuous" vertical="center" wrapText="1"/>
      <protection hidden="1"/>
    </xf>
    <xf numFmtId="0" fontId="12" fillId="9" borderId="18" xfId="5" applyFont="1" applyFill="1" applyBorder="1" applyAlignment="1" applyProtection="1">
      <alignment horizontal="center"/>
      <protection hidden="1"/>
    </xf>
    <xf numFmtId="173" fontId="12" fillId="12" borderId="18" xfId="5" quotePrefix="1" applyNumberFormat="1" applyFont="1" applyFill="1" applyBorder="1" applyProtection="1">
      <protection hidden="1"/>
    </xf>
    <xf numFmtId="0" fontId="17" fillId="0" borderId="22" xfId="5" applyBorder="1" applyProtection="1">
      <protection hidden="1"/>
    </xf>
    <xf numFmtId="0" fontId="17" fillId="0" borderId="6" xfId="5" applyFont="1" applyBorder="1" applyProtection="1">
      <protection hidden="1"/>
    </xf>
    <xf numFmtId="0" fontId="17" fillId="0" borderId="6" xfId="5" applyBorder="1" applyProtection="1">
      <protection hidden="1"/>
    </xf>
    <xf numFmtId="0" fontId="17" fillId="0" borderId="24" xfId="5" applyBorder="1" applyProtection="1">
      <protection hidden="1"/>
    </xf>
    <xf numFmtId="0" fontId="17" fillId="0" borderId="76" xfId="5" applyBorder="1" applyProtection="1">
      <protection hidden="1"/>
    </xf>
    <xf numFmtId="0" fontId="17" fillId="0" borderId="77" xfId="5" applyBorder="1" applyProtection="1">
      <protection hidden="1"/>
    </xf>
    <xf numFmtId="0" fontId="17" fillId="0" borderId="78" xfId="5" applyBorder="1" applyProtection="1">
      <protection hidden="1"/>
    </xf>
    <xf numFmtId="0" fontId="17" fillId="9" borderId="0" xfId="5" applyFont="1" applyFill="1"/>
    <xf numFmtId="0" fontId="17" fillId="0" borderId="0" xfId="5" applyFont="1"/>
    <xf numFmtId="173" fontId="0" fillId="0" borderId="0" xfId="9" applyNumberFormat="1" applyFont="1" applyAlignment="1">
      <alignment horizontal="center"/>
    </xf>
    <xf numFmtId="9" fontId="0" fillId="0" borderId="0" xfId="9" applyFont="1" applyAlignment="1">
      <alignment horizontal="center"/>
    </xf>
    <xf numFmtId="0" fontId="61" fillId="0" borderId="0" xfId="5" applyFont="1"/>
    <xf numFmtId="173" fontId="61" fillId="0" borderId="0" xfId="9" applyNumberFormat="1" applyFont="1" applyAlignment="1">
      <alignment horizontal="center"/>
    </xf>
    <xf numFmtId="9" fontId="61" fillId="0" borderId="0" xfId="9" quotePrefix="1" applyFont="1" applyAlignment="1">
      <alignment horizontal="center"/>
    </xf>
    <xf numFmtId="9" fontId="61" fillId="10" borderId="0" xfId="9" quotePrefix="1" applyFont="1" applyFill="1" applyAlignment="1">
      <alignment horizontal="center"/>
    </xf>
    <xf numFmtId="0" fontId="17" fillId="0" borderId="0" xfId="5" applyAlignment="1">
      <alignment horizontal="center"/>
    </xf>
    <xf numFmtId="7" fontId="17" fillId="0" borderId="0" xfId="5" applyNumberFormat="1" applyFont="1"/>
    <xf numFmtId="7" fontId="62" fillId="0" borderId="0" xfId="5" applyNumberFormat="1" applyFont="1"/>
    <xf numFmtId="7" fontId="17" fillId="0" borderId="0" xfId="5" applyNumberFormat="1"/>
    <xf numFmtId="5" fontId="17" fillId="0" borderId="0" xfId="5" applyNumberFormat="1"/>
    <xf numFmtId="5" fontId="17" fillId="0" borderId="0" xfId="5" applyNumberFormat="1" applyFont="1"/>
    <xf numFmtId="5" fontId="62" fillId="0" borderId="0" xfId="5" applyNumberFormat="1" applyFont="1"/>
    <xf numFmtId="174" fontId="0" fillId="0" borderId="0" xfId="1" applyNumberFormat="1" applyFont="1"/>
    <xf numFmtId="0" fontId="17" fillId="0" borderId="0" xfId="5" applyFont="1" applyAlignment="1">
      <alignment horizontal="center"/>
    </xf>
    <xf numFmtId="168" fontId="17" fillId="0" borderId="0" xfId="5" applyNumberFormat="1"/>
    <xf numFmtId="171" fontId="17" fillId="0" borderId="0" xfId="5" applyNumberFormat="1"/>
    <xf numFmtId="44" fontId="0" fillId="0" borderId="0" xfId="2" applyFont="1"/>
    <xf numFmtId="176" fontId="0" fillId="0" borderId="0" xfId="2" applyNumberFormat="1" applyFont="1"/>
    <xf numFmtId="9" fontId="17" fillId="0" borderId="0" xfId="9" quotePrefix="1" applyFont="1" applyAlignment="1">
      <alignment horizontal="center"/>
    </xf>
    <xf numFmtId="0" fontId="17" fillId="10" borderId="0" xfId="5" applyFont="1" applyFill="1"/>
    <xf numFmtId="173" fontId="17" fillId="10" borderId="0" xfId="9" applyNumberFormat="1" applyFont="1" applyFill="1" applyAlignment="1">
      <alignment horizontal="center"/>
    </xf>
    <xf numFmtId="9" fontId="17" fillId="10" borderId="0" xfId="9" applyFont="1" applyFill="1" applyAlignment="1">
      <alignment horizontal="center"/>
    </xf>
    <xf numFmtId="0" fontId="17" fillId="9" borderId="18" xfId="7" applyFont="1" applyFill="1" applyBorder="1" applyAlignment="1">
      <alignment horizontal="left"/>
    </xf>
    <xf numFmtId="10" fontId="17" fillId="11" borderId="18" xfId="7" applyNumberFormat="1" applyFill="1" applyBorder="1" applyAlignment="1"/>
    <xf numFmtId="0" fontId="17" fillId="15" borderId="0" xfId="5" applyFont="1" applyFill="1" applyBorder="1" applyAlignment="1" applyProtection="1">
      <alignment horizontal="right"/>
      <protection hidden="1"/>
    </xf>
    <xf numFmtId="14" fontId="17" fillId="15" borderId="0" xfId="5" applyNumberFormat="1" applyFill="1" applyBorder="1" applyProtection="1">
      <protection hidden="1"/>
    </xf>
    <xf numFmtId="0" fontId="61" fillId="9" borderId="0" xfId="5" applyFont="1" applyFill="1"/>
    <xf numFmtId="9" fontId="61" fillId="10" borderId="0" xfId="5" quotePrefix="1" applyNumberFormat="1" applyFont="1" applyFill="1" applyAlignment="1">
      <alignment horizontal="center"/>
    </xf>
    <xf numFmtId="9" fontId="17" fillId="0" borderId="0" xfId="5" applyNumberFormat="1"/>
    <xf numFmtId="9" fontId="61" fillId="0" borderId="0" xfId="5" applyNumberFormat="1" applyFont="1" applyAlignment="1">
      <alignment horizontal="center"/>
    </xf>
    <xf numFmtId="7" fontId="61" fillId="0" borderId="0" xfId="5" applyNumberFormat="1" applyFont="1"/>
    <xf numFmtId="7" fontId="65" fillId="0" borderId="0" xfId="5" applyNumberFormat="1" applyFont="1"/>
    <xf numFmtId="170" fontId="17" fillId="0" borderId="0" xfId="5" applyNumberFormat="1" applyFont="1"/>
    <xf numFmtId="168" fontId="17" fillId="0" borderId="0" xfId="5" applyNumberFormat="1" applyFont="1"/>
    <xf numFmtId="175" fontId="17" fillId="0" borderId="0" xfId="5" applyNumberFormat="1" applyFont="1"/>
    <xf numFmtId="9" fontId="17" fillId="0" borderId="0" xfId="9" quotePrefix="1" applyFont="1" applyFill="1" applyAlignment="1">
      <alignment horizontal="center"/>
    </xf>
    <xf numFmtId="9" fontId="17" fillId="0" borderId="0" xfId="5" quotePrefix="1" applyNumberFormat="1" applyFont="1" applyFill="1" applyAlignment="1">
      <alignment horizontal="center"/>
    </xf>
    <xf numFmtId="9" fontId="61" fillId="10" borderId="0" xfId="9" applyFont="1" applyFill="1" applyAlignment="1">
      <alignment horizontal="center"/>
    </xf>
    <xf numFmtId="0" fontId="7" fillId="0" borderId="0" xfId="14"/>
    <xf numFmtId="0" fontId="9" fillId="0" borderId="0" xfId="14" applyFont="1"/>
    <xf numFmtId="174" fontId="0" fillId="0" borderId="0" xfId="17" applyNumberFormat="1" applyFont="1"/>
    <xf numFmtId="177" fontId="0" fillId="0" borderId="0" xfId="19" applyNumberFormat="1" applyFont="1"/>
    <xf numFmtId="177" fontId="9" fillId="0" borderId="0" xfId="19" applyNumberFormat="1" applyFont="1"/>
    <xf numFmtId="169" fontId="9" fillId="0" borderId="0" xfId="14" applyNumberFormat="1" applyFont="1" applyAlignment="1">
      <alignment horizontal="center"/>
    </xf>
    <xf numFmtId="168" fontId="0" fillId="0" borderId="31" xfId="0" applyNumberFormat="1" applyFill="1" applyBorder="1" applyAlignment="1" applyProtection="1">
      <protection hidden="1"/>
    </xf>
    <xf numFmtId="168" fontId="0" fillId="0" borderId="0" xfId="0" applyNumberFormat="1" applyFill="1" applyBorder="1" applyAlignment="1" applyProtection="1">
      <protection hidden="1"/>
    </xf>
    <xf numFmtId="0" fontId="12" fillId="0" borderId="5" xfId="0" applyFont="1" applyFill="1" applyBorder="1" applyAlignment="1">
      <alignment horizontal="left"/>
    </xf>
    <xf numFmtId="0" fontId="12" fillId="0" borderId="2" xfId="0" applyFont="1" applyFill="1" applyBorder="1" applyAlignment="1">
      <alignment horizontal="left"/>
    </xf>
    <xf numFmtId="167" fontId="12" fillId="0" borderId="24" xfId="20" applyNumberFormat="1" applyFont="1" applyFill="1" applyBorder="1" applyAlignment="1">
      <alignment horizontal="right"/>
    </xf>
    <xf numFmtId="0" fontId="0" fillId="10" borderId="18" xfId="0" applyFill="1" applyBorder="1" applyAlignment="1">
      <alignment wrapText="1"/>
    </xf>
    <xf numFmtId="0" fontId="21" fillId="10" borderId="0" xfId="0" applyFont="1" applyFill="1" applyAlignment="1">
      <alignment vertical="center"/>
    </xf>
    <xf numFmtId="49" fontId="0" fillId="4" borderId="12" xfId="0" applyNumberFormat="1" applyFill="1" applyBorder="1" applyAlignment="1" applyProtection="1">
      <protection hidden="1"/>
    </xf>
    <xf numFmtId="49" fontId="0" fillId="4" borderId="13" xfId="0" applyNumberFormat="1" applyFill="1" applyBorder="1" applyAlignment="1" applyProtection="1">
      <protection hidden="1"/>
    </xf>
    <xf numFmtId="0" fontId="20" fillId="0" borderId="0" xfId="0" applyFont="1" applyFill="1" applyBorder="1"/>
    <xf numFmtId="49" fontId="0" fillId="3" borderId="12" xfId="0" applyNumberFormat="1" applyFill="1" applyBorder="1" applyAlignment="1" applyProtection="1">
      <protection locked="0"/>
    </xf>
    <xf numFmtId="49" fontId="0" fillId="3" borderId="13" xfId="0" applyNumberFormat="1" applyFill="1" applyBorder="1" applyAlignment="1" applyProtection="1">
      <protection locked="0"/>
    </xf>
    <xf numFmtId="49" fontId="0" fillId="0" borderId="27" xfId="0" applyNumberFormat="1" applyFill="1" applyBorder="1" applyAlignment="1" applyProtection="1">
      <protection locked="0"/>
    </xf>
    <xf numFmtId="49" fontId="0" fillId="0" borderId="28" xfId="0" applyNumberFormat="1" applyFill="1" applyBorder="1" applyAlignment="1" applyProtection="1">
      <protection locked="0"/>
    </xf>
    <xf numFmtId="0" fontId="20" fillId="0" borderId="0" xfId="0" applyFont="1" applyFill="1" applyBorder="1" applyProtection="1">
      <protection hidden="1"/>
    </xf>
    <xf numFmtId="0" fontId="13" fillId="0" borderId="12"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49" fontId="0" fillId="3" borderId="16" xfId="0" applyNumberFormat="1" applyFill="1" applyBorder="1" applyAlignment="1" applyProtection="1">
      <protection locked="0"/>
    </xf>
    <xf numFmtId="49" fontId="0" fillId="3" borderId="21" xfId="0" applyNumberFormat="1" applyFill="1" applyBorder="1" applyAlignment="1" applyProtection="1">
      <protection locked="0"/>
    </xf>
    <xf numFmtId="0" fontId="14" fillId="3" borderId="38" xfId="0" applyFont="1" applyFill="1" applyBorder="1" applyAlignment="1">
      <alignment horizontal="left"/>
    </xf>
    <xf numFmtId="0" fontId="14" fillId="3" borderId="25" xfId="0" applyFont="1" applyFill="1" applyBorder="1" applyAlignment="1">
      <alignment horizontal="left"/>
    </xf>
    <xf numFmtId="0" fontId="14" fillId="3" borderId="27" xfId="0" applyFont="1" applyFill="1" applyBorder="1" applyAlignment="1">
      <alignment horizontal="left"/>
    </xf>
    <xf numFmtId="0" fontId="14" fillId="3" borderId="26" xfId="0" applyFont="1" applyFill="1" applyBorder="1" applyAlignment="1">
      <alignment horizontal="left"/>
    </xf>
    <xf numFmtId="0" fontId="9" fillId="0" borderId="0" xfId="0" applyFont="1" applyAlignment="1">
      <alignment vertical="center"/>
    </xf>
    <xf numFmtId="0" fontId="22" fillId="0" borderId="3" xfId="0" applyFont="1" applyBorder="1" applyAlignment="1">
      <alignment horizontal="center" vertical="center"/>
    </xf>
    <xf numFmtId="0" fontId="69" fillId="0" borderId="0" xfId="0" applyFont="1" applyBorder="1"/>
    <xf numFmtId="0" fontId="17" fillId="0" borderId="0" xfId="5" applyAlignment="1" applyProtection="1">
      <alignment vertical="center"/>
    </xf>
    <xf numFmtId="0" fontId="6" fillId="0" borderId="8" xfId="0" applyFont="1" applyBorder="1"/>
    <xf numFmtId="5" fontId="17" fillId="17" borderId="18" xfId="5" applyNumberFormat="1" applyFont="1" applyFill="1" applyBorder="1" applyAlignment="1" applyProtection="1">
      <protection hidden="1"/>
    </xf>
    <xf numFmtId="0" fontId="59" fillId="3" borderId="30" xfId="5" applyFont="1" applyFill="1" applyBorder="1" applyAlignment="1" applyProtection="1">
      <alignment horizontal="left"/>
      <protection hidden="1"/>
    </xf>
    <xf numFmtId="0" fontId="59" fillId="0" borderId="16" xfId="5" applyFont="1" applyFill="1" applyBorder="1" applyAlignment="1" applyProtection="1">
      <alignment horizontal="left"/>
      <protection hidden="1"/>
    </xf>
    <xf numFmtId="0" fontId="12" fillId="0" borderId="0" xfId="5" applyFont="1" applyFill="1" applyBorder="1" applyAlignment="1" applyProtection="1">
      <alignment horizontal="centerContinuous" vertical="center" wrapText="1"/>
      <protection hidden="1"/>
    </xf>
    <xf numFmtId="9" fontId="17" fillId="0" borderId="0" xfId="9" applyFont="1" applyFill="1" applyBorder="1" applyAlignment="1" applyProtection="1">
      <alignment horizontal="right" indent="1"/>
      <protection hidden="1"/>
    </xf>
    <xf numFmtId="0" fontId="66" fillId="4" borderId="11" xfId="0" applyFont="1" applyFill="1" applyBorder="1" applyProtection="1">
      <protection hidden="1"/>
    </xf>
    <xf numFmtId="0" fontId="14" fillId="4" borderId="12" xfId="0" applyFont="1" applyFill="1" applyBorder="1" applyProtection="1">
      <protection hidden="1"/>
    </xf>
    <xf numFmtId="0" fontId="14" fillId="3" borderId="17" xfId="0" applyFont="1" applyFill="1" applyBorder="1"/>
    <xf numFmtId="0" fontId="14" fillId="3" borderId="12" xfId="0" applyFont="1" applyFill="1" applyBorder="1"/>
    <xf numFmtId="49" fontId="8" fillId="0" borderId="18" xfId="0" applyNumberFormat="1" applyFont="1" applyFill="1" applyBorder="1" applyAlignment="1" applyProtection="1">
      <protection locked="0"/>
    </xf>
    <xf numFmtId="49" fontId="8" fillId="3" borderId="12" xfId="0" applyNumberFormat="1" applyFont="1" applyFill="1" applyBorder="1" applyAlignment="1" applyProtection="1">
      <protection locked="0"/>
    </xf>
    <xf numFmtId="0" fontId="14" fillId="3" borderId="15" xfId="0" applyFont="1" applyFill="1" applyBorder="1"/>
    <xf numFmtId="0" fontId="14" fillId="3" borderId="16" xfId="0" applyFont="1" applyFill="1" applyBorder="1"/>
    <xf numFmtId="49" fontId="8" fillId="3" borderId="16" xfId="0" applyNumberFormat="1" applyFont="1" applyFill="1" applyBorder="1" applyAlignment="1" applyProtection="1">
      <protection locked="0"/>
    </xf>
    <xf numFmtId="0" fontId="14" fillId="3" borderId="27" xfId="0" applyFont="1" applyFill="1" applyBorder="1"/>
    <xf numFmtId="0" fontId="0" fillId="19" borderId="0" xfId="0" applyFill="1"/>
    <xf numFmtId="49" fontId="0" fillId="4" borderId="6" xfId="0" applyNumberFormat="1" applyFill="1" applyBorder="1" applyAlignment="1" applyProtection="1">
      <protection locked="0"/>
    </xf>
    <xf numFmtId="49" fontId="0" fillId="4" borderId="7" xfId="0" applyNumberFormat="1" applyFill="1" applyBorder="1" applyAlignment="1" applyProtection="1">
      <protection locked="0"/>
    </xf>
    <xf numFmtId="0" fontId="72" fillId="0" borderId="17" xfId="0" applyFont="1" applyFill="1" applyBorder="1" applyAlignment="1" applyProtection="1">
      <alignment horizontal="centerContinuous"/>
      <protection hidden="1"/>
    </xf>
    <xf numFmtId="0" fontId="5" fillId="0" borderId="0" xfId="0" applyFont="1" applyBorder="1"/>
    <xf numFmtId="0" fontId="75" fillId="0" borderId="0" xfId="22" applyFont="1" applyFill="1"/>
    <xf numFmtId="0" fontId="12" fillId="0" borderId="8" xfId="0" applyFont="1" applyFill="1" applyBorder="1" applyAlignment="1">
      <alignment horizontal="left"/>
    </xf>
    <xf numFmtId="0" fontId="12" fillId="0" borderId="44" xfId="0" applyFont="1" applyFill="1" applyBorder="1" applyAlignment="1">
      <alignment horizontal="left"/>
    </xf>
    <xf numFmtId="167" fontId="0" fillId="0" borderId="0" xfId="0" applyNumberFormat="1"/>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20" fillId="20" borderId="0" xfId="0" applyFont="1" applyFill="1" applyBorder="1"/>
    <xf numFmtId="167" fontId="21" fillId="0" borderId="0" xfId="0" applyNumberFormat="1" applyFont="1" applyFill="1" applyBorder="1" applyAlignment="1" applyProtection="1">
      <alignment horizontal="left" vertical="center" indent="1"/>
      <protection hidden="1"/>
    </xf>
    <xf numFmtId="168" fontId="21" fillId="0" borderId="0" xfId="0" applyNumberFormat="1" applyFont="1" applyFill="1" applyBorder="1" applyAlignment="1" applyProtection="1">
      <alignment horizontal="right" vertical="center"/>
      <protection hidden="1"/>
    </xf>
    <xf numFmtId="167" fontId="0" fillId="0" borderId="45" xfId="0" applyNumberFormat="1" applyFill="1" applyBorder="1" applyAlignment="1" applyProtection="1">
      <protection hidden="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167" fontId="28" fillId="0" borderId="0" xfId="0" applyNumberFormat="1" applyFont="1" applyFill="1" applyBorder="1" applyAlignment="1" applyProtection="1">
      <alignment horizontal="left" vertical="center" indent="1"/>
      <protection hidden="1"/>
    </xf>
    <xf numFmtId="167" fontId="70" fillId="0" borderId="0" xfId="0" applyNumberFormat="1" applyFont="1" applyFill="1" applyBorder="1" applyAlignment="1" applyProtection="1">
      <alignment horizontal="left" vertical="center" indent="1"/>
      <protection hidden="1"/>
    </xf>
    <xf numFmtId="168" fontId="70" fillId="0" borderId="0" xfId="0" applyNumberFormat="1" applyFont="1" applyFill="1" applyBorder="1" applyAlignment="1" applyProtection="1">
      <alignment horizontal="right" vertical="center"/>
      <protection hidden="1"/>
    </xf>
    <xf numFmtId="167" fontId="21" fillId="0" borderId="0" xfId="0" applyNumberFormat="1" applyFont="1" applyFill="1" applyBorder="1" applyAlignment="1" applyProtection="1">
      <alignment horizontal="right" vertical="center"/>
      <protection hidden="1"/>
    </xf>
    <xf numFmtId="167" fontId="70" fillId="0" borderId="0" xfId="0" applyNumberFormat="1" applyFont="1" applyFill="1" applyBorder="1" applyAlignment="1" applyProtection="1">
      <alignment horizontal="right" vertical="center"/>
      <protection hidden="1"/>
    </xf>
    <xf numFmtId="167" fontId="70" fillId="0" borderId="0" xfId="0" applyNumberFormat="1" applyFont="1" applyFill="1" applyBorder="1" applyAlignment="1" applyProtection="1">
      <alignment horizontal="right" vertical="center" indent="1"/>
      <protection hidden="1"/>
    </xf>
    <xf numFmtId="167" fontId="28" fillId="0" borderId="0" xfId="0" applyNumberFormat="1" applyFont="1" applyFill="1" applyBorder="1" applyAlignment="1" applyProtection="1">
      <alignment horizontal="right" vertical="center" indent="1"/>
      <protection hidden="1"/>
    </xf>
    <xf numFmtId="167" fontId="21" fillId="0" borderId="3" xfId="0" applyNumberFormat="1" applyFont="1" applyFill="1" applyBorder="1" applyAlignment="1" applyProtection="1">
      <alignment horizontal="right" vertical="center" indent="3"/>
      <protection hidden="1"/>
    </xf>
    <xf numFmtId="167" fontId="21" fillId="0" borderId="3" xfId="0" applyNumberFormat="1" applyFont="1" applyFill="1" applyBorder="1" applyAlignment="1" applyProtection="1">
      <alignment horizontal="right" vertical="center" indent="5"/>
      <protection hidden="1"/>
    </xf>
    <xf numFmtId="167" fontId="21" fillId="0" borderId="46" xfId="0" applyNumberFormat="1" applyFont="1" applyFill="1" applyBorder="1" applyAlignment="1" applyProtection="1">
      <alignment horizontal="right" vertical="center" indent="5"/>
      <protection hidden="1"/>
    </xf>
    <xf numFmtId="168" fontId="0" fillId="0" borderId="27" xfId="0" applyNumberFormat="1" applyFill="1" applyBorder="1" applyAlignment="1" applyProtection="1">
      <protection hidden="1"/>
    </xf>
    <xf numFmtId="0" fontId="0" fillId="0" borderId="27" xfId="0" applyFill="1" applyBorder="1" applyAlignment="1">
      <alignment horizontal="center" vertical="center" wrapText="1"/>
    </xf>
    <xf numFmtId="0" fontId="8" fillId="0" borderId="0" xfId="0" applyFont="1" applyBorder="1"/>
    <xf numFmtId="167" fontId="48" fillId="0" borderId="46" xfId="0" applyNumberFormat="1" applyFont="1" applyFill="1" applyBorder="1" applyAlignment="1" applyProtection="1">
      <protection hidden="1"/>
    </xf>
    <xf numFmtId="167" fontId="48" fillId="0" borderId="46" xfId="0" applyNumberFormat="1" applyFont="1" applyFill="1" applyBorder="1" applyAlignment="1">
      <alignment horizontal="center" vertical="center" wrapText="1"/>
    </xf>
    <xf numFmtId="167" fontId="21" fillId="0" borderId="0" xfId="0" applyNumberFormat="1" applyFont="1" applyFill="1" applyBorder="1" applyAlignment="1" applyProtection="1">
      <alignment horizontal="left" vertical="center" wrapText="1"/>
      <protection hidden="1"/>
    </xf>
    <xf numFmtId="167" fontId="21" fillId="0" borderId="1" xfId="0" applyNumberFormat="1" applyFont="1" applyFill="1" applyBorder="1" applyAlignment="1" applyProtection="1">
      <alignment horizontal="left" vertical="center" wrapText="1"/>
      <protection hidden="1"/>
    </xf>
    <xf numFmtId="0" fontId="0" fillId="0" borderId="0" xfId="0" applyFont="1"/>
    <xf numFmtId="0" fontId="8" fillId="0" borderId="0" xfId="0" applyFont="1"/>
    <xf numFmtId="0" fontId="0" fillId="0" borderId="0" xfId="0" applyFont="1" applyAlignment="1">
      <alignment wrapText="1"/>
    </xf>
    <xf numFmtId="0" fontId="0" fillId="0" borderId="0" xfId="0" applyFont="1" applyFill="1"/>
    <xf numFmtId="0" fontId="84" fillId="0" borderId="0" xfId="0" applyFont="1" applyBorder="1" applyAlignment="1" applyProtection="1">
      <alignment horizontal="center" vertical="center" wrapText="1"/>
      <protection hidden="1"/>
    </xf>
    <xf numFmtId="37" fontId="39" fillId="0" borderId="14" xfId="0" applyNumberFormat="1" applyFont="1" applyFill="1" applyBorder="1" applyAlignment="1" applyProtection="1">
      <alignment vertical="center"/>
      <protection locked="0"/>
    </xf>
    <xf numFmtId="37" fontId="39" fillId="0" borderId="46" xfId="0" applyNumberFormat="1" applyFont="1" applyFill="1" applyBorder="1" applyAlignment="1" applyProtection="1">
      <alignment vertical="center"/>
      <protection locked="0"/>
    </xf>
    <xf numFmtId="37" fontId="39" fillId="0" borderId="12" xfId="0" applyNumberFormat="1" applyFont="1" applyFill="1" applyBorder="1" applyAlignment="1" applyProtection="1">
      <alignment vertical="center"/>
      <protection locked="0"/>
    </xf>
    <xf numFmtId="0" fontId="17" fillId="0" borderId="2" xfId="0" applyFont="1" applyFill="1" applyBorder="1" applyAlignment="1" applyProtection="1">
      <alignment horizontal="left" vertical="center"/>
      <protection hidden="1"/>
    </xf>
    <xf numFmtId="0" fontId="17" fillId="0" borderId="56" xfId="0" applyFont="1" applyFill="1" applyBorder="1" applyAlignment="1" applyProtection="1">
      <alignment horizontal="left" vertical="center"/>
      <protection hidden="1"/>
    </xf>
    <xf numFmtId="0" fontId="80" fillId="0" borderId="32" xfId="0" applyFont="1" applyFill="1" applyBorder="1" applyAlignment="1" applyProtection="1">
      <alignment horizontal="left" vertical="center"/>
      <protection hidden="1"/>
    </xf>
    <xf numFmtId="0" fontId="80" fillId="0" borderId="36" xfId="0" applyFont="1" applyFill="1" applyBorder="1" applyAlignment="1" applyProtection="1">
      <alignment horizontal="left" vertical="center"/>
      <protection hidden="1"/>
    </xf>
    <xf numFmtId="0" fontId="0" fillId="0" borderId="36" xfId="0" applyBorder="1" applyProtection="1">
      <protection hidden="1"/>
    </xf>
    <xf numFmtId="0" fontId="0" fillId="0" borderId="36" xfId="0" applyBorder="1" applyAlignment="1" applyProtection="1">
      <alignment wrapText="1"/>
      <protection hidden="1"/>
    </xf>
    <xf numFmtId="0" fontId="0" fillId="0" borderId="37" xfId="0" applyBorder="1" applyAlignment="1" applyProtection="1">
      <alignment wrapText="1"/>
      <protection hidden="1"/>
    </xf>
    <xf numFmtId="0" fontId="80" fillId="0" borderId="8" xfId="0" applyFont="1" applyFill="1" applyBorder="1" applyAlignment="1" applyProtection="1">
      <alignment horizontal="left" vertical="center"/>
      <protection hidden="1"/>
    </xf>
    <xf numFmtId="0" fontId="80" fillId="0" borderId="0" xfId="0" applyFont="1" applyFill="1" applyBorder="1" applyAlignment="1" applyProtection="1">
      <alignment horizontal="left" vertical="center"/>
      <protection hidden="1"/>
    </xf>
    <xf numFmtId="0" fontId="80" fillId="0" borderId="0" xfId="0" applyFont="1" applyFill="1" applyBorder="1" applyAlignment="1" applyProtection="1">
      <alignment horizontal="left" vertical="center" wrapText="1"/>
      <protection hidden="1"/>
    </xf>
    <xf numFmtId="2" fontId="79" fillId="0" borderId="0" xfId="0" applyNumberFormat="1" applyFont="1" applyFill="1" applyBorder="1" applyAlignment="1" applyProtection="1">
      <alignment horizontal="center" vertical="center" wrapText="1"/>
      <protection hidden="1"/>
    </xf>
    <xf numFmtId="2" fontId="79" fillId="0" borderId="9" xfId="0" applyNumberFormat="1" applyFont="1" applyFill="1" applyBorder="1" applyAlignment="1" applyProtection="1">
      <alignment horizontal="center" vertical="center" wrapText="1"/>
      <protection hidden="1"/>
    </xf>
    <xf numFmtId="0" fontId="80" fillId="0" borderId="29" xfId="0" applyFont="1" applyFill="1" applyBorder="1" applyAlignment="1" applyProtection="1">
      <alignment horizontal="left" vertical="center"/>
      <protection hidden="1"/>
    </xf>
    <xf numFmtId="0" fontId="80" fillId="0" borderId="1" xfId="0" applyFont="1" applyFill="1" applyBorder="1" applyAlignment="1" applyProtection="1">
      <alignment horizontal="left" vertical="center"/>
      <protection hidden="1"/>
    </xf>
    <xf numFmtId="0" fontId="80" fillId="0" borderId="1" xfId="0" applyFont="1" applyFill="1" applyBorder="1" applyAlignment="1" applyProtection="1">
      <alignment horizontal="left" vertical="center" wrapText="1"/>
      <protection hidden="1"/>
    </xf>
    <xf numFmtId="2" fontId="79" fillId="0" borderId="1" xfId="0" applyNumberFormat="1" applyFont="1" applyFill="1" applyBorder="1" applyAlignment="1" applyProtection="1">
      <alignment horizontal="center" vertical="center" wrapText="1"/>
      <protection hidden="1"/>
    </xf>
    <xf numFmtId="2" fontId="79" fillId="0" borderId="40" xfId="0" applyNumberFormat="1" applyFont="1" applyFill="1" applyBorder="1" applyAlignment="1" applyProtection="1">
      <alignment horizontal="center" vertical="center" wrapText="1"/>
      <protection hidden="1"/>
    </xf>
    <xf numFmtId="0" fontId="17" fillId="0" borderId="8" xfId="0" applyFont="1" applyFill="1" applyBorder="1" applyAlignment="1" applyProtection="1">
      <alignment horizontal="left" vertical="center"/>
      <protection hidden="1"/>
    </xf>
    <xf numFmtId="167" fontId="22" fillId="0" borderId="31" xfId="0" applyNumberFormat="1" applyFont="1" applyFill="1" applyBorder="1" applyAlignment="1" applyProtection="1">
      <alignment horizontal="center" vertical="center" wrapText="1"/>
      <protection hidden="1"/>
    </xf>
    <xf numFmtId="0" fontId="18" fillId="0" borderId="8" xfId="0" applyFont="1" applyFill="1" applyBorder="1" applyAlignment="1" applyProtection="1">
      <alignment horizontal="left" vertical="center"/>
      <protection hidden="1"/>
    </xf>
    <xf numFmtId="167" fontId="67" fillId="0" borderId="31" xfId="0" applyNumberFormat="1" applyFont="1" applyFill="1" applyBorder="1" applyAlignment="1" applyProtection="1">
      <alignment horizontal="center" vertical="center" wrapText="1"/>
      <protection hidden="1"/>
    </xf>
    <xf numFmtId="0" fontId="12" fillId="0" borderId="8" xfId="0" applyFont="1" applyFill="1" applyBorder="1" applyAlignment="1" applyProtection="1">
      <alignment horizontal="left" vertical="center"/>
      <protection hidden="1"/>
    </xf>
    <xf numFmtId="0" fontId="20" fillId="0" borderId="0" xfId="0" applyFont="1" applyBorder="1" applyProtection="1">
      <protection hidden="1"/>
    </xf>
    <xf numFmtId="0" fontId="34" fillId="0" borderId="0" xfId="0" applyFont="1" applyFill="1"/>
    <xf numFmtId="0" fontId="21" fillId="0" borderId="0" xfId="0" applyFont="1" applyFill="1" applyAlignment="1">
      <alignment vertical="center"/>
    </xf>
    <xf numFmtId="37" fontId="39" fillId="0" borderId="55" xfId="0" applyNumberFormat="1" applyFont="1" applyFill="1" applyBorder="1" applyAlignment="1" applyProtection="1">
      <alignment vertical="center"/>
      <protection locked="0"/>
    </xf>
    <xf numFmtId="37" fontId="39" fillId="0" borderId="54" xfId="0" applyNumberFormat="1" applyFont="1" applyFill="1" applyBorder="1" applyAlignment="1" applyProtection="1">
      <alignment vertical="center"/>
      <protection locked="0"/>
    </xf>
    <xf numFmtId="0" fontId="21" fillId="0" borderId="0" xfId="0" applyFont="1" applyFill="1"/>
    <xf numFmtId="0" fontId="28" fillId="0" borderId="0" xfId="0" applyFont="1" applyFill="1" applyAlignment="1">
      <alignment vertical="center"/>
    </xf>
    <xf numFmtId="37" fontId="86" fillId="0" borderId="49" xfId="0" applyNumberFormat="1" applyFont="1" applyFill="1" applyBorder="1" applyAlignment="1" applyProtection="1">
      <alignment vertical="center"/>
      <protection locked="0"/>
    </xf>
    <xf numFmtId="37" fontId="39" fillId="0" borderId="60" xfId="0" applyNumberFormat="1" applyFont="1" applyFill="1" applyBorder="1" applyAlignment="1" applyProtection="1">
      <alignment vertical="center"/>
      <protection locked="0"/>
    </xf>
    <xf numFmtId="37" fontId="39" fillId="0" borderId="62" xfId="0" applyNumberFormat="1" applyFont="1" applyFill="1" applyBorder="1" applyAlignment="1" applyProtection="1">
      <alignment vertical="center"/>
      <protection locked="0"/>
    </xf>
    <xf numFmtId="10" fontId="45" fillId="18" borderId="4" xfId="0" applyNumberFormat="1" applyFont="1" applyFill="1" applyBorder="1" applyAlignment="1">
      <alignment horizontal="right" vertical="center"/>
    </xf>
    <xf numFmtId="0" fontId="45" fillId="18" borderId="40" xfId="0" applyFont="1" applyFill="1" applyBorder="1" applyAlignment="1">
      <alignment horizontal="center" vertical="center"/>
    </xf>
    <xf numFmtId="10" fontId="45" fillId="0" borderId="40" xfId="0" applyNumberFormat="1" applyFont="1" applyBorder="1" applyAlignment="1">
      <alignment horizontal="right" vertical="center"/>
    </xf>
    <xf numFmtId="0" fontId="45" fillId="18" borderId="41" xfId="0" applyFont="1" applyFill="1" applyBorder="1" applyAlignment="1">
      <alignment vertical="center" wrapText="1"/>
    </xf>
    <xf numFmtId="0" fontId="13" fillId="0" borderId="8" xfId="0" applyFont="1" applyBorder="1" applyAlignment="1">
      <alignment horizontal="left" indent="10"/>
    </xf>
    <xf numFmtId="37" fontId="21" fillId="0" borderId="54" xfId="21" applyNumberFormat="1" applyFont="1" applyBorder="1" applyAlignment="1" applyProtection="1">
      <alignment horizontal="right" indent="1"/>
      <protection locked="0"/>
    </xf>
    <xf numFmtId="168" fontId="78" fillId="0" borderId="0" xfId="0" applyNumberFormat="1" applyFont="1" applyFill="1" applyBorder="1" applyAlignment="1" applyProtection="1">
      <alignment horizontal="center" vertical="center" wrapText="1"/>
      <protection hidden="1"/>
    </xf>
    <xf numFmtId="7" fontId="17" fillId="22" borderId="0" xfId="5" applyNumberFormat="1" applyFill="1"/>
    <xf numFmtId="5" fontId="17" fillId="22" borderId="0" xfId="5" applyNumberFormat="1" applyFill="1"/>
    <xf numFmtId="7" fontId="17" fillId="22" borderId="0" xfId="5" applyNumberFormat="1" applyFont="1" applyFill="1"/>
    <xf numFmtId="5" fontId="17" fillId="22" borderId="0" xfId="5" applyNumberFormat="1" applyFont="1" applyFill="1"/>
    <xf numFmtId="37" fontId="17" fillId="17" borderId="18" xfId="5" applyNumberFormat="1" applyFont="1" applyFill="1" applyBorder="1" applyAlignment="1" applyProtection="1">
      <protection hidden="1"/>
    </xf>
    <xf numFmtId="7" fontId="17" fillId="17" borderId="18" xfId="5" applyNumberFormat="1" applyFont="1" applyFill="1" applyBorder="1" applyAlignment="1" applyProtection="1">
      <protection hidden="1"/>
    </xf>
    <xf numFmtId="9" fontId="0" fillId="11" borderId="18" xfId="9" applyFont="1" applyFill="1" applyBorder="1" applyAlignment="1" applyProtection="1">
      <protection hidden="1"/>
    </xf>
    <xf numFmtId="37" fontId="0" fillId="17" borderId="18" xfId="1" applyNumberFormat="1" applyFont="1" applyFill="1" applyBorder="1" applyAlignment="1" applyProtection="1">
      <protection hidden="1"/>
    </xf>
    <xf numFmtId="170" fontId="17" fillId="17" borderId="18" xfId="5" applyNumberFormat="1" applyFill="1" applyBorder="1" applyAlignment="1" applyProtection="1">
      <protection hidden="1"/>
    </xf>
    <xf numFmtId="37" fontId="17" fillId="17" borderId="18" xfId="5" applyNumberFormat="1" applyFill="1" applyBorder="1" applyAlignment="1" applyProtection="1">
      <protection hidden="1"/>
    </xf>
    <xf numFmtId="0" fontId="34" fillId="0" borderId="0" xfId="0" applyFont="1" applyAlignment="1">
      <alignment horizontal="justify" vertical="center"/>
    </xf>
    <xf numFmtId="0" fontId="92" fillId="0" borderId="0" xfId="22" applyFont="1" applyFill="1"/>
    <xf numFmtId="49" fontId="92" fillId="0" borderId="0" xfId="22" applyNumberFormat="1" applyFont="1" applyFill="1"/>
    <xf numFmtId="0" fontId="48" fillId="0" borderId="0" xfId="0" applyFont="1"/>
    <xf numFmtId="49" fontId="94" fillId="0" borderId="0" xfId="22" applyNumberFormat="1" applyFont="1" applyFill="1"/>
    <xf numFmtId="167" fontId="48" fillId="0" borderId="0" xfId="0" applyNumberFormat="1" applyFont="1"/>
    <xf numFmtId="168" fontId="48" fillId="0" borderId="0" xfId="0" applyNumberFormat="1" applyFont="1"/>
    <xf numFmtId="9" fontId="0" fillId="0" borderId="0" xfId="0" applyNumberFormat="1"/>
    <xf numFmtId="0" fontId="4" fillId="0" borderId="0" xfId="0" applyFont="1" applyFill="1" applyBorder="1"/>
    <xf numFmtId="37" fontId="0" fillId="0" borderId="0" xfId="0" applyNumberFormat="1" applyBorder="1"/>
    <xf numFmtId="0" fontId="8" fillId="0" borderId="0" xfId="0" applyFont="1" applyAlignment="1">
      <alignment wrapText="1"/>
    </xf>
    <xf numFmtId="0" fontId="37" fillId="0" borderId="52" xfId="0" applyFont="1" applyBorder="1" applyAlignment="1" applyProtection="1">
      <alignment horizontal="center" vertical="center"/>
      <protection hidden="1"/>
    </xf>
    <xf numFmtId="0" fontId="37" fillId="0" borderId="62" xfId="0" applyFont="1" applyBorder="1" applyAlignment="1" applyProtection="1">
      <alignment horizontal="center" vertical="center"/>
      <protection hidden="1"/>
    </xf>
    <xf numFmtId="0" fontId="37" fillId="0" borderId="63" xfId="0" applyFont="1" applyBorder="1" applyAlignment="1" applyProtection="1">
      <alignment horizontal="center" vertical="center"/>
      <protection hidden="1"/>
    </xf>
    <xf numFmtId="0" fontId="88" fillId="0" borderId="0" xfId="0" applyFont="1" applyAlignment="1">
      <alignment vertical="center" wrapText="1"/>
    </xf>
    <xf numFmtId="0" fontId="88" fillId="0" borderId="0" xfId="0" applyFont="1" applyAlignment="1">
      <alignment horizontal="left" vertical="center" wrapText="1"/>
    </xf>
    <xf numFmtId="0" fontId="26" fillId="0" borderId="0" xfId="0" applyFont="1" applyAlignment="1">
      <alignment horizontal="left" vertical="center" wrapText="1"/>
    </xf>
    <xf numFmtId="0" fontId="89" fillId="0" borderId="0" xfId="0" applyFont="1" applyAlignment="1">
      <alignment horizontal="left" vertical="center" wrapText="1"/>
    </xf>
    <xf numFmtId="0" fontId="45" fillId="18" borderId="83" xfId="0" applyFont="1" applyFill="1" applyBorder="1" applyAlignment="1">
      <alignment vertical="center" wrapText="1"/>
    </xf>
    <xf numFmtId="9" fontId="17" fillId="0" borderId="83" xfId="12" applyNumberFormat="1" applyFont="1" applyBorder="1" applyAlignment="1" applyProtection="1">
      <alignment horizontal="center" vertical="center"/>
      <protection locked="0"/>
    </xf>
    <xf numFmtId="0" fontId="21" fillId="0" borderId="0" xfId="0" applyFont="1" applyBorder="1"/>
    <xf numFmtId="0" fontId="21" fillId="0" borderId="0" xfId="0" applyFont="1" applyFill="1" applyBorder="1" applyAlignment="1">
      <alignment vertical="center"/>
    </xf>
    <xf numFmtId="0" fontId="21" fillId="0" borderId="9" xfId="0" applyFont="1" applyBorder="1"/>
    <xf numFmtId="0" fontId="21" fillId="0" borderId="9" xfId="0" applyFont="1" applyBorder="1" applyAlignment="1">
      <alignment vertical="center"/>
    </xf>
    <xf numFmtId="0" fontId="42" fillId="0" borderId="8" xfId="11" applyFont="1" applyBorder="1" applyAlignment="1" applyProtection="1">
      <alignment horizontal="right"/>
    </xf>
    <xf numFmtId="0" fontId="21" fillId="0" borderId="8" xfId="0" applyFont="1" applyBorder="1"/>
    <xf numFmtId="0" fontId="21" fillId="0" borderId="9" xfId="0" applyFont="1" applyFill="1" applyBorder="1"/>
    <xf numFmtId="0" fontId="17" fillId="0" borderId="60"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21" fillId="0" borderId="8" xfId="0" applyFont="1" applyFill="1" applyBorder="1"/>
    <xf numFmtId="0" fontId="21" fillId="0" borderId="8" xfId="0" applyFont="1" applyFill="1" applyBorder="1" applyAlignment="1">
      <alignment vertical="center"/>
    </xf>
    <xf numFmtId="168" fontId="17" fillId="0" borderId="48" xfId="0" applyNumberFormat="1" applyFont="1" applyFill="1" applyBorder="1" applyAlignment="1" applyProtection="1">
      <alignment horizontal="center" vertical="center" wrapText="1"/>
      <protection locked="0"/>
    </xf>
    <xf numFmtId="0" fontId="21" fillId="0" borderId="64"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50" xfId="0" applyFont="1" applyBorder="1" applyAlignment="1" applyProtection="1">
      <alignment horizontal="left" vertical="top" wrapText="1"/>
      <protection locked="0"/>
    </xf>
    <xf numFmtId="0" fontId="21" fillId="0" borderId="55" xfId="0" applyFont="1" applyBorder="1" applyAlignment="1" applyProtection="1">
      <alignment horizontal="left" vertical="top" wrapText="1"/>
      <protection locked="0"/>
    </xf>
    <xf numFmtId="0" fontId="0" fillId="0" borderId="0" xfId="0" applyFont="1" applyFill="1" applyAlignment="1">
      <alignment wrapText="1"/>
    </xf>
    <xf numFmtId="0" fontId="34" fillId="0" borderId="0" xfId="0" applyFont="1" applyFill="1" applyAlignment="1">
      <alignment wrapText="1"/>
    </xf>
    <xf numFmtId="0" fontId="34" fillId="0" borderId="0" xfId="0" applyFont="1" applyFill="1" applyAlignment="1"/>
    <xf numFmtId="0" fontId="34" fillId="0" borderId="0" xfId="0" applyFont="1" applyFill="1" applyAlignment="1">
      <alignment vertical="top"/>
    </xf>
    <xf numFmtId="0" fontId="8" fillId="0" borderId="0" xfId="0" applyFont="1" applyFill="1"/>
    <xf numFmtId="0" fontId="0" fillId="0" borderId="0" xfId="0" applyFill="1" applyBorder="1" applyAlignment="1">
      <alignment horizontal="left" indent="1"/>
    </xf>
    <xf numFmtId="0" fontId="0" fillId="0" borderId="0" xfId="0" applyFill="1" applyAlignment="1">
      <alignment horizontal="left" indent="1"/>
    </xf>
    <xf numFmtId="0" fontId="83" fillId="0" borderId="0" xfId="0" applyFont="1" applyFill="1"/>
    <xf numFmtId="0" fontId="84" fillId="0" borderId="0" xfId="0" applyFont="1" applyFill="1" applyBorder="1" applyAlignment="1" applyProtection="1">
      <alignment horizontal="center" vertical="center" wrapText="1"/>
      <protection hidden="1"/>
    </xf>
    <xf numFmtId="0" fontId="26" fillId="0" borderId="0" xfId="0" applyFont="1" applyFill="1"/>
    <xf numFmtId="0" fontId="0" fillId="0" borderId="0" xfId="14" applyFont="1" applyFill="1"/>
    <xf numFmtId="0" fontId="9" fillId="0" borderId="0" xfId="14" applyFont="1" applyFill="1" applyAlignment="1">
      <alignment horizontal="center"/>
    </xf>
    <xf numFmtId="0" fontId="9" fillId="0" borderId="0" xfId="14" applyFont="1" applyFill="1" applyAlignment="1">
      <alignment horizontal="left"/>
    </xf>
    <xf numFmtId="174" fontId="0" fillId="0" borderId="0" xfId="17" applyNumberFormat="1" applyFont="1" applyFill="1"/>
    <xf numFmtId="0" fontId="6" fillId="0" borderId="0" xfId="0" applyFont="1" applyFill="1" applyBorder="1"/>
    <xf numFmtId="0" fontId="41" fillId="0" borderId="0" xfId="0" applyFont="1" applyFill="1" applyBorder="1" applyAlignment="1">
      <alignment vertical="center"/>
    </xf>
    <xf numFmtId="0" fontId="28" fillId="0" borderId="0" xfId="0" applyFont="1" applyFill="1" applyBorder="1" applyAlignment="1">
      <alignment horizontal="left" vertical="center" indent="1"/>
    </xf>
    <xf numFmtId="0" fontId="28" fillId="0" borderId="0" xfId="0" applyFont="1" applyFill="1" applyBorder="1" applyAlignment="1">
      <alignment horizontal="center" vertical="center"/>
    </xf>
    <xf numFmtId="0" fontId="21" fillId="0" borderId="0" xfId="0" applyFont="1" applyFill="1" applyBorder="1" applyAlignment="1">
      <alignment horizontal="left" vertical="center" indent="2"/>
    </xf>
    <xf numFmtId="0" fontId="21" fillId="0" borderId="0"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21" fillId="0" borderId="38" xfId="0" applyFont="1" applyBorder="1" applyAlignment="1" applyProtection="1">
      <alignment horizontal="left" vertical="top" wrapText="1"/>
      <protection locked="0"/>
    </xf>
    <xf numFmtId="0" fontId="21" fillId="0" borderId="54" xfId="0" applyFont="1" applyBorder="1" applyAlignment="1" applyProtection="1">
      <alignment horizontal="left" vertical="top" wrapText="1"/>
      <protection locked="0"/>
    </xf>
    <xf numFmtId="0" fontId="21" fillId="0" borderId="1" xfId="0" applyFont="1" applyFill="1" applyBorder="1"/>
    <xf numFmtId="0" fontId="21" fillId="0" borderId="0" xfId="0" applyFont="1" applyFill="1" applyBorder="1" applyAlignment="1" applyProtection="1">
      <alignment wrapText="1"/>
      <protection locked="0"/>
    </xf>
    <xf numFmtId="167" fontId="21" fillId="0" borderId="0" xfId="0" applyNumberFormat="1" applyFont="1" applyFill="1" applyBorder="1" applyAlignment="1" applyProtection="1">
      <alignment horizontal="right" vertical="center" indent="1"/>
      <protection locked="0"/>
    </xf>
    <xf numFmtId="0" fontId="71" fillId="0" borderId="0" xfId="14" applyFont="1" applyBorder="1"/>
    <xf numFmtId="0" fontId="21" fillId="0" borderId="26" xfId="0" applyFont="1" applyBorder="1" applyAlignment="1" applyProtection="1">
      <alignment horizontal="left" vertical="top" wrapText="1"/>
      <protection locked="0"/>
    </xf>
    <xf numFmtId="0" fontId="12" fillId="0" borderId="0" xfId="0" applyFont="1" applyFill="1" applyBorder="1" applyAlignment="1">
      <alignment vertical="center"/>
    </xf>
    <xf numFmtId="0" fontId="17" fillId="0" borderId="0" xfId="0" applyFont="1" applyFill="1" applyBorder="1" applyAlignment="1" applyProtection="1">
      <alignment horizontal="left" vertical="center" indent="1"/>
      <protection locked="0"/>
    </xf>
    <xf numFmtId="0" fontId="13" fillId="0" borderId="0" xfId="0" applyFont="1" applyFill="1" applyBorder="1" applyAlignment="1" applyProtection="1">
      <alignment horizontal="left" indent="1"/>
      <protection locked="0"/>
    </xf>
    <xf numFmtId="0" fontId="28" fillId="0" borderId="0" xfId="0" applyFont="1" applyFill="1" applyBorder="1" applyAlignment="1">
      <alignment vertical="center"/>
    </xf>
    <xf numFmtId="0" fontId="28" fillId="0" borderId="9" xfId="0" applyFont="1" applyFill="1" applyBorder="1" applyAlignment="1">
      <alignment vertical="center"/>
    </xf>
    <xf numFmtId="0" fontId="21" fillId="0" borderId="0" xfId="0" applyFont="1" applyFill="1" applyBorder="1" applyAlignment="1">
      <alignment horizont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1" fillId="0" borderId="13" xfId="0" applyFont="1" applyBorder="1" applyAlignment="1" applyProtection="1">
      <alignment horizontal="left" vertical="top" wrapText="1"/>
      <protection locked="0"/>
    </xf>
    <xf numFmtId="0" fontId="0" fillId="0" borderId="0" xfId="0" applyAlignment="1">
      <alignment vertical="top"/>
    </xf>
    <xf numFmtId="0" fontId="21" fillId="16" borderId="0" xfId="0" applyFont="1" applyFill="1" applyBorder="1" applyAlignment="1">
      <alignment vertical="center" wrapText="1"/>
    </xf>
    <xf numFmtId="0" fontId="21" fillId="16" borderId="0" xfId="0" applyFont="1" applyFill="1" applyBorder="1" applyAlignment="1">
      <alignment vertical="center"/>
    </xf>
    <xf numFmtId="0" fontId="21" fillId="0" borderId="10" xfId="0" applyFont="1" applyBorder="1" applyAlignment="1" applyProtection="1">
      <alignment horizontal="left" vertical="top" wrapText="1"/>
      <protection locked="0"/>
    </xf>
    <xf numFmtId="0" fontId="0" fillId="0" borderId="0" xfId="0" applyFill="1" applyAlignment="1">
      <alignment vertical="top"/>
    </xf>
    <xf numFmtId="0" fontId="88" fillId="0" borderId="0" xfId="0" applyFont="1" applyAlignment="1">
      <alignment vertical="top"/>
    </xf>
    <xf numFmtId="0" fontId="8" fillId="0" borderId="0" xfId="0" applyFont="1" applyAlignment="1">
      <alignment vertical="top"/>
    </xf>
    <xf numFmtId="0" fontId="88" fillId="0" borderId="0" xfId="0" applyFont="1" applyAlignment="1">
      <alignment horizontal="left" vertical="top"/>
    </xf>
    <xf numFmtId="0" fontId="96" fillId="0" borderId="8" xfId="11" applyFont="1" applyBorder="1" applyAlignment="1" applyProtection="1">
      <alignment vertical="center"/>
      <protection hidden="1"/>
    </xf>
    <xf numFmtId="0" fontId="96" fillId="0" borderId="0" xfId="11" applyFont="1" applyBorder="1" applyAlignment="1" applyProtection="1">
      <alignment vertical="center"/>
      <protection hidden="1"/>
    </xf>
    <xf numFmtId="0" fontId="56" fillId="0" borderId="1" xfId="13" applyFont="1" applyBorder="1" applyAlignment="1" applyProtection="1">
      <alignment vertical="center"/>
      <protection hidden="1"/>
    </xf>
    <xf numFmtId="0" fontId="17" fillId="0" borderId="40" xfId="5" applyFont="1" applyBorder="1" applyAlignment="1" applyProtection="1">
      <alignment vertical="center"/>
      <protection hidden="1"/>
    </xf>
    <xf numFmtId="0" fontId="17" fillId="0" borderId="0" xfId="5" applyFont="1" applyBorder="1" applyAlignment="1" applyProtection="1">
      <alignment horizontal="center" vertical="center"/>
      <protection hidden="1"/>
    </xf>
    <xf numFmtId="0" fontId="21" fillId="0" borderId="9" xfId="0" applyFont="1" applyFill="1" applyBorder="1" applyAlignment="1">
      <alignment horizontal="left" vertical="top" wrapText="1"/>
    </xf>
    <xf numFmtId="0" fontId="70" fillId="0" borderId="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vertical="top"/>
    </xf>
    <xf numFmtId="0" fontId="2" fillId="0" borderId="9" xfId="0" applyFont="1" applyBorder="1"/>
    <xf numFmtId="0" fontId="2" fillId="0" borderId="8" xfId="0" applyFont="1" applyBorder="1"/>
    <xf numFmtId="0" fontId="2" fillId="0" borderId="0" xfId="0" applyFont="1" applyBorder="1" applyAlignment="1">
      <alignment horizontal="left" vertical="center"/>
    </xf>
    <xf numFmtId="0" fontId="2" fillId="0" borderId="0" xfId="0" applyFont="1" applyBorder="1"/>
    <xf numFmtId="0" fontId="2" fillId="0" borderId="0" xfId="0" applyFont="1" applyFill="1" applyBorder="1"/>
    <xf numFmtId="0" fontId="2" fillId="0" borderId="9" xfId="0" applyFont="1" applyFill="1" applyBorder="1"/>
    <xf numFmtId="0" fontId="2" fillId="0" borderId="8" xfId="0" applyFont="1" applyBorder="1" applyAlignment="1">
      <alignment vertical="top"/>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8" xfId="0" applyFont="1" applyFill="1" applyBorder="1"/>
    <xf numFmtId="0" fontId="2" fillId="0" borderId="0" xfId="0" applyFont="1" applyAlignment="1">
      <alignment vertical="center"/>
    </xf>
    <xf numFmtId="0" fontId="21" fillId="0" borderId="0" xfId="0" applyFont="1" applyAlignment="1">
      <alignment vertical="top"/>
    </xf>
    <xf numFmtId="0" fontId="36" fillId="0" borderId="0" xfId="0" quotePrefix="1" applyFont="1" applyAlignment="1">
      <alignment vertical="top"/>
    </xf>
    <xf numFmtId="0" fontId="21" fillId="0" borderId="0" xfId="0" applyFont="1" applyAlignment="1">
      <alignment horizontal="left" vertical="top" wrapText="1"/>
    </xf>
    <xf numFmtId="0" fontId="21" fillId="0" borderId="9" xfId="0" applyFont="1" applyBorder="1" applyAlignment="1">
      <alignment horizontal="left" vertical="top" wrapText="1"/>
    </xf>
    <xf numFmtId="0" fontId="21" fillId="0" borderId="0" xfId="0" applyFont="1" applyAlignment="1">
      <alignment horizontal="right" vertical="top" wrapText="1"/>
    </xf>
    <xf numFmtId="0" fontId="21" fillId="0" borderId="0" xfId="0" applyFont="1" applyAlignment="1">
      <alignment vertical="top" wrapText="1"/>
    </xf>
    <xf numFmtId="0" fontId="17" fillId="0" borderId="0" xfId="5" applyFont="1" applyFill="1" applyAlignment="1" applyProtection="1">
      <alignment vertical="center"/>
    </xf>
    <xf numFmtId="0" fontId="21" fillId="0" borderId="0" xfId="0" quotePrefix="1" applyFont="1" applyAlignment="1">
      <alignment vertical="top"/>
    </xf>
    <xf numFmtId="0" fontId="97" fillId="24" borderId="3" xfId="0" applyFont="1" applyFill="1" applyBorder="1"/>
    <xf numFmtId="0" fontId="97" fillId="24" borderId="4" xfId="0" applyFont="1" applyFill="1" applyBorder="1"/>
    <xf numFmtId="0" fontId="97" fillId="24" borderId="2" xfId="0" applyFont="1" applyFill="1" applyBorder="1"/>
    <xf numFmtId="0" fontId="98" fillId="24" borderId="3" xfId="0" applyFont="1" applyFill="1" applyBorder="1" applyAlignment="1">
      <alignment vertical="center"/>
    </xf>
    <xf numFmtId="0" fontId="101" fillId="24" borderId="3" xfId="0" applyFont="1" applyFill="1" applyBorder="1" applyAlignment="1">
      <alignment vertical="center"/>
    </xf>
    <xf numFmtId="0" fontId="102" fillId="24" borderId="3" xfId="0" applyFont="1" applyFill="1" applyBorder="1"/>
    <xf numFmtId="0" fontId="102" fillId="24" borderId="4" xfId="0" applyFont="1" applyFill="1" applyBorder="1"/>
    <xf numFmtId="0" fontId="103" fillId="0" borderId="0" xfId="0" applyFont="1" applyAlignment="1">
      <alignment vertical="center"/>
    </xf>
    <xf numFmtId="0" fontId="103" fillId="0" borderId="0" xfId="0" applyFont="1" applyFill="1" applyBorder="1" applyAlignment="1">
      <alignment horizontal="left" vertical="top" wrapText="1"/>
    </xf>
    <xf numFmtId="0" fontId="103" fillId="0" borderId="0" xfId="0" applyFont="1" applyFill="1" applyBorder="1" applyAlignment="1">
      <alignment vertical="top"/>
    </xf>
    <xf numFmtId="0" fontId="21" fillId="0" borderId="0" xfId="0" applyFont="1" applyFill="1" applyBorder="1" applyAlignment="1">
      <alignment vertical="top" wrapText="1"/>
    </xf>
    <xf numFmtId="0" fontId="103" fillId="0" borderId="0" xfId="0" quotePrefix="1" applyFont="1" applyAlignment="1">
      <alignment vertical="top"/>
    </xf>
    <xf numFmtId="0" fontId="19" fillId="0" borderId="0" xfId="0" applyFont="1" applyAlignment="1">
      <alignment vertical="top"/>
    </xf>
    <xf numFmtId="0" fontId="36" fillId="0" borderId="0" xfId="0" applyFont="1" applyFill="1" applyBorder="1" applyAlignment="1">
      <alignment horizontal="left" vertical="top" wrapText="1"/>
    </xf>
    <xf numFmtId="0" fontId="2" fillId="0" borderId="0" xfId="0" applyFont="1"/>
    <xf numFmtId="0" fontId="36" fillId="0" borderId="0" xfId="0" applyFont="1" applyFill="1" applyBorder="1" applyAlignment="1">
      <alignment vertical="top"/>
    </xf>
    <xf numFmtId="0" fontId="105" fillId="23" borderId="32" xfId="0" applyFont="1" applyFill="1" applyBorder="1" applyAlignment="1" applyProtection="1">
      <alignment horizontal="left" vertical="center"/>
      <protection hidden="1"/>
    </xf>
    <xf numFmtId="0" fontId="105" fillId="23" borderId="36" xfId="0" applyFont="1" applyFill="1" applyBorder="1" applyAlignment="1" applyProtection="1">
      <alignment horizontal="left" vertical="center"/>
      <protection hidden="1"/>
    </xf>
    <xf numFmtId="0" fontId="105" fillId="23" borderId="37" xfId="0" applyFont="1" applyFill="1" applyBorder="1" applyAlignment="1" applyProtection="1">
      <alignment horizontal="left" vertical="center"/>
      <protection hidden="1"/>
    </xf>
    <xf numFmtId="0" fontId="105" fillId="23" borderId="29" xfId="0" applyFont="1" applyFill="1" applyBorder="1" applyAlignment="1" applyProtection="1">
      <alignment horizontal="left" vertical="center" indent="2"/>
      <protection hidden="1"/>
    </xf>
    <xf numFmtId="0" fontId="105" fillId="23" borderId="1" xfId="0" applyFont="1" applyFill="1" applyBorder="1" applyAlignment="1" applyProtection="1">
      <alignment horizontal="left" vertical="center" indent="2"/>
      <protection hidden="1"/>
    </xf>
    <xf numFmtId="0" fontId="105" fillId="23" borderId="40" xfId="0" applyFont="1" applyFill="1" applyBorder="1" applyAlignment="1" applyProtection="1">
      <alignment horizontal="left" vertical="center" indent="2"/>
      <protection hidden="1"/>
    </xf>
    <xf numFmtId="0" fontId="113" fillId="0" borderId="0" xfId="0" applyFont="1" applyBorder="1" applyAlignment="1" applyProtection="1">
      <alignment horizontal="left" indent="2"/>
      <protection hidden="1"/>
    </xf>
    <xf numFmtId="0" fontId="12" fillId="21" borderId="10" xfId="0" applyFont="1" applyFill="1" applyBorder="1"/>
    <xf numFmtId="0" fontId="12" fillId="21" borderId="5" xfId="0" applyFont="1" applyFill="1" applyBorder="1"/>
    <xf numFmtId="0" fontId="12" fillId="21" borderId="15" xfId="0" applyFont="1" applyFill="1" applyBorder="1"/>
    <xf numFmtId="0" fontId="12" fillId="21" borderId="0" xfId="0" applyFont="1" applyFill="1" applyBorder="1" applyAlignment="1">
      <alignment horizontal="left"/>
    </xf>
    <xf numFmtId="0" fontId="12" fillId="21" borderId="0" xfId="0" applyFont="1" applyFill="1" applyBorder="1" applyAlignment="1">
      <alignment horizontal="center"/>
    </xf>
    <xf numFmtId="0" fontId="12" fillId="21" borderId="16" xfId="0" applyFont="1" applyFill="1" applyBorder="1" applyAlignment="1">
      <alignment horizontal="left"/>
    </xf>
    <xf numFmtId="0" fontId="12" fillId="21" borderId="38" xfId="0" applyFont="1" applyFill="1" applyBorder="1"/>
    <xf numFmtId="0" fontId="12" fillId="21" borderId="6" xfId="0" applyFont="1" applyFill="1" applyBorder="1"/>
    <xf numFmtId="0" fontId="12" fillId="21" borderId="18" xfId="0" applyFont="1" applyFill="1" applyBorder="1" applyAlignment="1">
      <alignment horizontal="center"/>
    </xf>
    <xf numFmtId="0" fontId="12" fillId="21" borderId="27" xfId="0" applyFont="1" applyFill="1" applyBorder="1"/>
    <xf numFmtId="0" fontId="12" fillId="21" borderId="26" xfId="0" applyFont="1" applyFill="1" applyBorder="1"/>
    <xf numFmtId="0" fontId="12" fillId="21" borderId="13" xfId="0" applyFont="1" applyFill="1" applyBorder="1"/>
    <xf numFmtId="0" fontId="12" fillId="21" borderId="16" xfId="0" applyFont="1" applyFill="1" applyBorder="1" applyAlignment="1" applyProtection="1">
      <alignment horizontal="left"/>
      <protection hidden="1"/>
    </xf>
    <xf numFmtId="0" fontId="12" fillId="21" borderId="8" xfId="0" applyFont="1" applyFill="1" applyBorder="1"/>
    <xf numFmtId="0" fontId="10" fillId="23" borderId="36" xfId="0" applyFont="1" applyFill="1" applyBorder="1" applyAlignment="1">
      <alignment horizontal="left" vertical="center"/>
    </xf>
    <xf numFmtId="0" fontId="10" fillId="23" borderId="36" xfId="0" applyFont="1" applyFill="1" applyBorder="1" applyAlignment="1">
      <alignment horizontal="center" vertical="center"/>
    </xf>
    <xf numFmtId="0" fontId="44" fillId="23" borderId="37" xfId="0" applyFont="1" applyFill="1" applyBorder="1" applyAlignment="1">
      <alignment horizontal="right" vertical="top"/>
    </xf>
    <xf numFmtId="0" fontId="10" fillId="23" borderId="36" xfId="0" applyFont="1" applyFill="1" applyBorder="1" applyAlignment="1" applyProtection="1">
      <alignment horizontal="left" vertical="center"/>
      <protection hidden="1"/>
    </xf>
    <xf numFmtId="0" fontId="10" fillId="23" borderId="36" xfId="0" applyFont="1" applyFill="1" applyBorder="1" applyAlignment="1" applyProtection="1">
      <alignment horizontal="center" vertical="center"/>
      <protection hidden="1"/>
    </xf>
    <xf numFmtId="0" fontId="21" fillId="21" borderId="11" xfId="0" applyFont="1" applyFill="1" applyBorder="1" applyAlignment="1" applyProtection="1">
      <alignment horizontal="center" vertical="center"/>
      <protection locked="0"/>
    </xf>
    <xf numFmtId="0" fontId="21" fillId="21" borderId="13" xfId="0" applyFont="1" applyFill="1" applyBorder="1" applyAlignment="1" applyProtection="1">
      <alignment horizontal="center" vertical="center"/>
      <protection locked="0"/>
    </xf>
    <xf numFmtId="0" fontId="25" fillId="21" borderId="2" xfId="0" applyFont="1" applyFill="1" applyBorder="1" applyAlignment="1">
      <alignment horizontal="left" vertical="center" wrapText="1"/>
    </xf>
    <xf numFmtId="0" fontId="40" fillId="21" borderId="54" xfId="0" applyFont="1" applyFill="1" applyBorder="1" applyAlignment="1">
      <alignment horizontal="centerContinuous" vertical="center"/>
    </xf>
    <xf numFmtId="0" fontId="40" fillId="21" borderId="42" xfId="0" applyFont="1" applyFill="1" applyBorder="1" applyAlignment="1">
      <alignment horizontal="center" vertical="center" wrapText="1"/>
    </xf>
    <xf numFmtId="0" fontId="40" fillId="21" borderId="41" xfId="0" applyFont="1" applyFill="1" applyBorder="1" applyAlignment="1">
      <alignment horizontal="center" vertical="center" wrapText="1"/>
    </xf>
    <xf numFmtId="0" fontId="40" fillId="21" borderId="65" xfId="0" applyFont="1" applyFill="1" applyBorder="1" applyAlignment="1">
      <alignment horizontal="center" vertical="center" wrapText="1"/>
    </xf>
    <xf numFmtId="0" fontId="40" fillId="21" borderId="85" xfId="0" applyFont="1" applyFill="1" applyBorder="1" applyAlignment="1">
      <alignment horizontal="center" vertical="center" wrapText="1"/>
    </xf>
    <xf numFmtId="0" fontId="11" fillId="21" borderId="83" xfId="0" applyFont="1" applyFill="1" applyBorder="1" applyAlignment="1">
      <alignment horizontal="left" vertical="center" wrapText="1"/>
    </xf>
    <xf numFmtId="0" fontId="40" fillId="21" borderId="52" xfId="0" applyFont="1" applyFill="1" applyBorder="1" applyAlignment="1">
      <alignment horizontal="centerContinuous" vertical="center"/>
    </xf>
    <xf numFmtId="0" fontId="40" fillId="21" borderId="50" xfId="0" applyFont="1" applyFill="1" applyBorder="1" applyAlignment="1">
      <alignment horizontal="center" vertical="center" wrapText="1"/>
    </xf>
    <xf numFmtId="0" fontId="40" fillId="21" borderId="49" xfId="0" applyFont="1" applyFill="1" applyBorder="1" applyAlignment="1">
      <alignment horizontal="center" vertical="center" wrapText="1"/>
    </xf>
    <xf numFmtId="37" fontId="45" fillId="0" borderId="60" xfId="0" applyNumberFormat="1" applyFont="1" applyBorder="1" applyAlignment="1" applyProtection="1">
      <alignment vertical="center"/>
      <protection locked="0"/>
    </xf>
    <xf numFmtId="37" fontId="45" fillId="0" borderId="62" xfId="0" applyNumberFormat="1" applyFont="1" applyBorder="1" applyAlignment="1" applyProtection="1">
      <alignment vertical="center"/>
      <protection locked="0"/>
    </xf>
    <xf numFmtId="37" fontId="45" fillId="0" borderId="63" xfId="0" applyNumberFormat="1" applyFont="1" applyBorder="1" applyAlignment="1" applyProtection="1">
      <alignment vertical="center"/>
      <protection locked="0"/>
    </xf>
    <xf numFmtId="37" fontId="38" fillId="0" borderId="82" xfId="0" applyNumberFormat="1" applyFont="1" applyBorder="1" applyAlignment="1" applyProtection="1">
      <alignment vertical="center"/>
      <protection hidden="1"/>
    </xf>
    <xf numFmtId="0" fontId="109" fillId="23" borderId="36" xfId="0" applyFont="1" applyFill="1" applyBorder="1" applyAlignment="1">
      <alignment horizontal="left" vertical="center"/>
    </xf>
    <xf numFmtId="0" fontId="109" fillId="23" borderId="36" xfId="0" applyFont="1" applyFill="1" applyBorder="1" applyAlignment="1">
      <alignment horizontal="center" vertical="center"/>
    </xf>
    <xf numFmtId="0" fontId="95" fillId="23" borderId="32" xfId="0" applyFont="1" applyFill="1" applyBorder="1" applyAlignment="1">
      <alignment horizontal="left" vertical="center"/>
    </xf>
    <xf numFmtId="0" fontId="95" fillId="23" borderId="36" xfId="0" applyFont="1" applyFill="1" applyBorder="1" applyAlignment="1">
      <alignment horizontal="left" vertical="center"/>
    </xf>
    <xf numFmtId="0" fontId="95" fillId="23" borderId="36" xfId="0" applyFont="1" applyFill="1" applyBorder="1" applyAlignment="1">
      <alignment horizontal="center" vertical="center"/>
    </xf>
    <xf numFmtId="0" fontId="95" fillId="23" borderId="37" xfId="0" applyFont="1" applyFill="1" applyBorder="1" applyAlignment="1">
      <alignment horizontal="right" vertical="top"/>
    </xf>
    <xf numFmtId="0" fontId="95" fillId="23" borderId="29" xfId="0" applyFont="1" applyFill="1" applyBorder="1" applyAlignment="1">
      <alignment horizontal="left" vertical="center"/>
    </xf>
    <xf numFmtId="0" fontId="95" fillId="23" borderId="1" xfId="0" applyFont="1" applyFill="1" applyBorder="1" applyAlignment="1">
      <alignment horizontal="left" vertical="center"/>
    </xf>
    <xf numFmtId="0" fontId="95" fillId="23" borderId="1" xfId="0" applyFont="1" applyFill="1" applyBorder="1" applyAlignment="1">
      <alignment horizontal="center" vertical="center"/>
    </xf>
    <xf numFmtId="0" fontId="95" fillId="23" borderId="40" xfId="0" applyFont="1" applyFill="1" applyBorder="1" applyAlignment="1">
      <alignment horizontal="right" vertical="top"/>
    </xf>
    <xf numFmtId="0" fontId="20" fillId="21" borderId="40" xfId="0" applyFont="1" applyFill="1" applyBorder="1" applyAlignment="1" applyProtection="1">
      <alignment vertical="top" wrapText="1"/>
      <protection hidden="1"/>
    </xf>
    <xf numFmtId="0" fontId="28" fillId="21" borderId="29" xfId="0" applyFont="1" applyFill="1" applyBorder="1" applyAlignment="1" applyProtection="1">
      <alignment horizontal="left" vertical="center"/>
      <protection locked="0"/>
    </xf>
    <xf numFmtId="0" fontId="21" fillId="21" borderId="35" xfId="0" applyFont="1" applyFill="1" applyBorder="1" applyAlignment="1" applyProtection="1">
      <alignment horizontal="left" vertical="center"/>
      <protection locked="0"/>
    </xf>
    <xf numFmtId="0" fontId="20" fillId="21" borderId="37" xfId="0" applyFont="1" applyFill="1" applyBorder="1" applyAlignment="1" applyProtection="1">
      <alignment vertical="top" wrapText="1"/>
      <protection hidden="1"/>
    </xf>
    <xf numFmtId="0" fontId="21" fillId="0" borderId="39" xfId="0" applyFont="1" applyBorder="1" applyAlignment="1" applyProtection="1">
      <alignment horizontal="left" vertical="center" wrapText="1"/>
      <protection locked="0"/>
    </xf>
    <xf numFmtId="0" fontId="95" fillId="23" borderId="32" xfId="0" applyFont="1" applyFill="1" applyBorder="1" applyAlignment="1" applyProtection="1">
      <alignment horizontal="left" vertical="center"/>
      <protection hidden="1"/>
    </xf>
    <xf numFmtId="0" fontId="40" fillId="21" borderId="82" xfId="0" applyFont="1" applyFill="1" applyBorder="1" applyAlignment="1">
      <alignment horizontal="center" vertical="center" wrapText="1"/>
    </xf>
    <xf numFmtId="0" fontId="47" fillId="21" borderId="2" xfId="0" applyFont="1" applyFill="1" applyBorder="1" applyAlignment="1">
      <alignment horizontal="centerContinuous" vertical="center" wrapText="1"/>
    </xf>
    <xf numFmtId="0" fontId="40" fillId="21" borderId="3" xfId="0" applyFont="1" applyFill="1" applyBorder="1" applyAlignment="1">
      <alignment horizontal="centerContinuous" vertical="center" wrapText="1"/>
    </xf>
    <xf numFmtId="0" fontId="40" fillId="21" borderId="4" xfId="0" applyFont="1" applyFill="1" applyBorder="1" applyAlignment="1">
      <alignment horizontal="centerContinuous" vertical="center" wrapText="1"/>
    </xf>
    <xf numFmtId="0" fontId="122" fillId="23" borderId="0" xfId="0" quotePrefix="1" applyFont="1" applyFill="1" applyAlignment="1">
      <alignment horizontal="right" vertical="center"/>
    </xf>
    <xf numFmtId="0" fontId="122" fillId="23" borderId="0" xfId="0" quotePrefix="1" applyFont="1" applyFill="1" applyAlignment="1">
      <alignment horizontal="right" vertical="center" indent="1"/>
    </xf>
    <xf numFmtId="0" fontId="124" fillId="23" borderId="0" xfId="0" applyFont="1" applyFill="1" applyBorder="1"/>
    <xf numFmtId="0" fontId="98" fillId="23" borderId="0" xfId="0" applyFont="1" applyFill="1" applyBorder="1"/>
    <xf numFmtId="16" fontId="98" fillId="23" borderId="9" xfId="0" applyNumberFormat="1" applyFont="1" applyFill="1" applyBorder="1" applyAlignment="1">
      <alignment horizontal="right"/>
    </xf>
    <xf numFmtId="0" fontId="122" fillId="23" borderId="0" xfId="0" applyFont="1" applyFill="1" applyBorder="1"/>
    <xf numFmtId="0" fontId="126" fillId="23" borderId="0" xfId="0" applyFont="1" applyFill="1" applyBorder="1"/>
    <xf numFmtId="0" fontId="101" fillId="23" borderId="0" xfId="0" applyFont="1" applyFill="1" applyBorder="1"/>
    <xf numFmtId="0" fontId="127" fillId="0" borderId="0" xfId="0" applyFont="1"/>
    <xf numFmtId="0" fontId="126" fillId="23" borderId="36" xfId="0" applyFont="1" applyFill="1" applyBorder="1"/>
    <xf numFmtId="0" fontId="126" fillId="23" borderId="32" xfId="0" applyFont="1" applyFill="1" applyBorder="1"/>
    <xf numFmtId="0" fontId="126" fillId="23" borderId="36" xfId="0" applyFont="1" applyFill="1" applyBorder="1" applyAlignment="1">
      <alignment horizontal="right"/>
    </xf>
    <xf numFmtId="0" fontId="126" fillId="23" borderId="37" xfId="0" applyFont="1" applyFill="1" applyBorder="1" applyAlignment="1">
      <alignment horizontal="right"/>
    </xf>
    <xf numFmtId="0" fontId="124" fillId="23" borderId="32" xfId="0" applyFont="1" applyFill="1" applyBorder="1" applyAlignment="1">
      <alignment horizontal="right"/>
    </xf>
    <xf numFmtId="0" fontId="124" fillId="23" borderId="36" xfId="0" applyFont="1" applyFill="1" applyBorder="1" applyAlignment="1">
      <alignment horizontal="right"/>
    </xf>
    <xf numFmtId="0" fontId="124" fillId="23" borderId="37" xfId="0" applyFont="1" applyFill="1" applyBorder="1" applyAlignment="1">
      <alignment horizontal="right" vertical="top"/>
    </xf>
    <xf numFmtId="0" fontId="21" fillId="26" borderId="29" xfId="0" applyFont="1" applyFill="1" applyBorder="1"/>
    <xf numFmtId="0" fontId="21" fillId="26" borderId="1" xfId="0" applyFont="1" applyFill="1" applyBorder="1" applyAlignment="1">
      <alignment horizontal="right"/>
    </xf>
    <xf numFmtId="0" fontId="21" fillId="26" borderId="40" xfId="0" applyFont="1" applyFill="1" applyBorder="1" applyAlignment="1">
      <alignment vertical="center" wrapText="1"/>
    </xf>
    <xf numFmtId="0" fontId="41" fillId="26" borderId="56" xfId="0" applyFont="1" applyFill="1" applyBorder="1" applyAlignment="1">
      <alignment vertical="center"/>
    </xf>
    <xf numFmtId="0" fontId="21" fillId="26" borderId="37" xfId="0" applyFont="1" applyFill="1" applyBorder="1" applyAlignment="1">
      <alignment vertical="center" wrapText="1"/>
    </xf>
    <xf numFmtId="0" fontId="21" fillId="26" borderId="32" xfId="0" applyFont="1" applyFill="1" applyBorder="1" applyAlignment="1">
      <alignment vertical="center" wrapText="1"/>
    </xf>
    <xf numFmtId="0" fontId="36" fillId="26" borderId="8" xfId="0" applyFont="1" applyFill="1" applyBorder="1" applyAlignment="1">
      <alignment vertical="center" wrapText="1"/>
    </xf>
    <xf numFmtId="0" fontId="36" fillId="26" borderId="29" xfId="0" applyFont="1" applyFill="1" applyBorder="1" applyAlignment="1">
      <alignment vertical="center" wrapText="1"/>
    </xf>
    <xf numFmtId="0" fontId="28" fillId="26" borderId="2" xfId="0" applyFont="1" applyFill="1" applyBorder="1" applyAlignment="1">
      <alignment vertical="center"/>
    </xf>
    <xf numFmtId="3" fontId="0" fillId="26" borderId="18" xfId="17" applyNumberFormat="1" applyFont="1" applyFill="1" applyBorder="1" applyAlignment="1" applyProtection="1">
      <alignment horizontal="right" indent="1"/>
      <protection hidden="1"/>
    </xf>
    <xf numFmtId="3" fontId="7" fillId="26" borderId="18" xfId="14" applyNumberFormat="1" applyFill="1" applyBorder="1" applyAlignment="1" applyProtection="1">
      <alignment horizontal="right" indent="1"/>
      <protection hidden="1"/>
    </xf>
    <xf numFmtId="9" fontId="9" fillId="26" borderId="18" xfId="12" applyFont="1" applyFill="1" applyBorder="1" applyAlignment="1" applyProtection="1">
      <alignment horizontal="center"/>
      <protection hidden="1"/>
    </xf>
    <xf numFmtId="3" fontId="9" fillId="26" borderId="18" xfId="19" applyNumberFormat="1" applyFont="1" applyFill="1" applyBorder="1" applyAlignment="1" applyProtection="1">
      <alignment horizontal="right" indent="1"/>
      <protection hidden="1"/>
    </xf>
    <xf numFmtId="167" fontId="0" fillId="26" borderId="18" xfId="19" applyNumberFormat="1" applyFont="1" applyFill="1" applyBorder="1" applyAlignment="1" applyProtection="1">
      <alignment horizontal="right" indent="1"/>
      <protection hidden="1"/>
    </xf>
    <xf numFmtId="167" fontId="9" fillId="26" borderId="18" xfId="14" applyNumberFormat="1" applyFont="1" applyFill="1" applyBorder="1" applyAlignment="1" applyProtection="1">
      <alignment horizontal="right" indent="1"/>
      <protection hidden="1"/>
    </xf>
    <xf numFmtId="167" fontId="7" fillId="26" borderId="18" xfId="19" applyNumberFormat="1" applyFont="1" applyFill="1" applyBorder="1" applyAlignment="1" applyProtection="1">
      <alignment horizontal="right" indent="1"/>
      <protection hidden="1"/>
    </xf>
    <xf numFmtId="167" fontId="9" fillId="26" borderId="18" xfId="19" applyNumberFormat="1" applyFont="1" applyFill="1" applyBorder="1" applyAlignment="1" applyProtection="1">
      <alignment horizontal="right" indent="1"/>
      <protection hidden="1"/>
    </xf>
    <xf numFmtId="169" fontId="9" fillId="26" borderId="18" xfId="14" applyNumberFormat="1" applyFont="1" applyFill="1" applyBorder="1" applyAlignment="1" applyProtection="1">
      <alignment horizontal="center"/>
      <protection hidden="1"/>
    </xf>
    <xf numFmtId="37" fontId="0" fillId="0" borderId="0" xfId="19" applyNumberFormat="1" applyFont="1" applyFill="1" applyBorder="1" applyProtection="1">
      <protection hidden="1"/>
    </xf>
    <xf numFmtId="2" fontId="9" fillId="26" borderId="39" xfId="14" applyNumberFormat="1" applyFont="1" applyFill="1" applyBorder="1" applyAlignment="1" applyProtection="1">
      <alignment horizontal="center"/>
      <protection hidden="1"/>
    </xf>
    <xf numFmtId="16" fontId="122" fillId="0" borderId="9" xfId="0" applyNumberFormat="1" applyFont="1" applyFill="1" applyBorder="1" applyAlignment="1">
      <alignment horizontal="right" indent="3"/>
    </xf>
    <xf numFmtId="0" fontId="61" fillId="0" borderId="0" xfId="0" applyFont="1" applyFill="1" applyAlignment="1">
      <alignment vertical="center"/>
    </xf>
    <xf numFmtId="0" fontId="17" fillId="0" borderId="0" xfId="0" quotePrefix="1" applyFont="1" applyAlignment="1">
      <alignment vertical="top"/>
    </xf>
    <xf numFmtId="0" fontId="21" fillId="0" borderId="1" xfId="0" applyFont="1" applyBorder="1" applyAlignment="1">
      <alignment wrapText="1"/>
    </xf>
    <xf numFmtId="3" fontId="39" fillId="0" borderId="60" xfId="12" applyNumberFormat="1" applyFont="1" applyFill="1" applyBorder="1" applyAlignment="1" applyProtection="1">
      <alignment vertical="center"/>
      <protection locked="0"/>
    </xf>
    <xf numFmtId="3" fontId="39" fillId="0" borderId="62" xfId="12" applyNumberFormat="1" applyFont="1" applyFill="1" applyBorder="1" applyAlignment="1" applyProtection="1">
      <alignment vertical="center"/>
      <protection locked="0"/>
    </xf>
    <xf numFmtId="37" fontId="21" fillId="0" borderId="39" xfId="21" applyNumberFormat="1" applyFont="1" applyBorder="1" applyAlignment="1" applyProtection="1">
      <alignment horizontal="right"/>
      <protection locked="0"/>
    </xf>
    <xf numFmtId="0" fontId="21" fillId="26" borderId="1" xfId="0" applyFont="1" applyFill="1" applyBorder="1" applyAlignment="1">
      <alignment vertical="center" wrapText="1"/>
    </xf>
    <xf numFmtId="0" fontId="2" fillId="0" borderId="0" xfId="0" applyFont="1" applyFill="1"/>
    <xf numFmtId="0" fontId="2" fillId="0" borderId="32" xfId="0" applyFont="1" applyBorder="1"/>
    <xf numFmtId="0" fontId="2" fillId="0" borderId="36" xfId="0" applyFont="1" applyBorder="1"/>
    <xf numFmtId="0" fontId="2" fillId="0" borderId="36" xfId="0" applyFont="1" applyFill="1" applyBorder="1"/>
    <xf numFmtId="0" fontId="2" fillId="0" borderId="37" xfId="0" applyFont="1" applyBorder="1"/>
    <xf numFmtId="0" fontId="2" fillId="0" borderId="32" xfId="0" applyFont="1" applyFill="1" applyBorder="1"/>
    <xf numFmtId="0" fontId="2" fillId="0" borderId="8" xfId="0" applyFont="1" applyBorder="1" applyAlignment="1">
      <alignment textRotation="255"/>
    </xf>
    <xf numFmtId="0" fontId="2" fillId="26" borderId="46" xfId="0" applyFont="1" applyFill="1" applyBorder="1" applyAlignment="1">
      <alignment vertical="center"/>
    </xf>
    <xf numFmtId="0" fontId="2" fillId="26" borderId="47" xfId="0" applyFont="1" applyFill="1" applyBorder="1"/>
    <xf numFmtId="0" fontId="2" fillId="0" borderId="0" xfId="0" applyFont="1" applyBorder="1" applyAlignment="1" applyProtection="1">
      <alignment vertical="center" wrapText="1"/>
      <protection locked="0"/>
    </xf>
    <xf numFmtId="0" fontId="2" fillId="26" borderId="1" xfId="0" applyFont="1" applyFill="1" applyBorder="1"/>
    <xf numFmtId="0" fontId="2" fillId="26" borderId="40" xfId="0" applyFont="1" applyFill="1" applyBorder="1" applyAlignment="1">
      <alignment vertical="center"/>
    </xf>
    <xf numFmtId="0" fontId="2" fillId="0" borderId="8" xfId="0" applyFont="1" applyFill="1" applyBorder="1" applyAlignment="1">
      <alignment vertical="center"/>
    </xf>
    <xf numFmtId="0" fontId="2" fillId="0" borderId="8" xfId="0" applyFont="1" applyBorder="1" applyAlignment="1">
      <alignment vertical="center"/>
    </xf>
    <xf numFmtId="0" fontId="2" fillId="26" borderId="12" xfId="0" applyFont="1" applyFill="1" applyBorder="1" applyAlignment="1">
      <alignment vertical="center"/>
    </xf>
    <xf numFmtId="0" fontId="2" fillId="0" borderId="0" xfId="0" applyFont="1" applyFill="1" applyBorder="1" applyAlignment="1">
      <alignment vertical="center"/>
    </xf>
    <xf numFmtId="0" fontId="2" fillId="0" borderId="9" xfId="0" applyFont="1" applyBorder="1" applyAlignment="1">
      <alignment vertical="center"/>
    </xf>
    <xf numFmtId="0" fontId="2" fillId="0" borderId="8" xfId="0" applyFont="1" applyFill="1" applyBorder="1" applyAlignment="1">
      <alignment horizontal="center" vertical="center"/>
    </xf>
    <xf numFmtId="0" fontId="2" fillId="0" borderId="0" xfId="0" applyFont="1" applyBorder="1" applyAlignment="1"/>
    <xf numFmtId="0" fontId="2" fillId="0" borderId="29" xfId="0" applyFont="1" applyFill="1" applyBorder="1"/>
    <xf numFmtId="0" fontId="2" fillId="0" borderId="1" xfId="0" applyFont="1" applyBorder="1"/>
    <xf numFmtId="0" fontId="2" fillId="0" borderId="40" xfId="0" applyFont="1" applyBorder="1"/>
    <xf numFmtId="0" fontId="2" fillId="0" borderId="29" xfId="0" applyFont="1" applyBorder="1"/>
    <xf numFmtId="0" fontId="2" fillId="0" borderId="1" xfId="0" applyFont="1" applyBorder="1" applyAlignment="1"/>
    <xf numFmtId="0" fontId="2" fillId="26" borderId="14" xfId="0" applyFont="1" applyFill="1" applyBorder="1" applyAlignment="1">
      <alignment vertical="center"/>
    </xf>
    <xf numFmtId="0" fontId="2" fillId="26" borderId="8" xfId="0" applyFont="1" applyFill="1" applyBorder="1" applyAlignment="1"/>
    <xf numFmtId="0" fontId="125" fillId="0" borderId="0" xfId="0" applyFont="1"/>
    <xf numFmtId="0" fontId="125" fillId="23" borderId="8" xfId="0" applyFont="1" applyFill="1" applyBorder="1"/>
    <xf numFmtId="0" fontId="125" fillId="0" borderId="8" xfId="0" applyFont="1" applyBorder="1"/>
    <xf numFmtId="0" fontId="21" fillId="0" borderId="0" xfId="0" applyFont="1" applyFill="1" applyBorder="1" applyAlignment="1">
      <alignment vertical="center"/>
    </xf>
    <xf numFmtId="169" fontId="21" fillId="0" borderId="0" xfId="0" applyNumberFormat="1" applyFont="1" applyFill="1" applyBorder="1" applyAlignment="1" applyProtection="1">
      <alignment vertical="center"/>
      <protection locked="0"/>
    </xf>
    <xf numFmtId="0" fontId="21" fillId="21" borderId="36" xfId="0" applyFont="1" applyFill="1" applyBorder="1" applyAlignment="1">
      <alignment vertical="center" wrapText="1"/>
    </xf>
    <xf numFmtId="0" fontId="21" fillId="21" borderId="0" xfId="0" applyFont="1" applyFill="1" applyBorder="1" applyAlignment="1">
      <alignment vertical="center" wrapText="1"/>
    </xf>
    <xf numFmtId="0" fontId="21" fillId="21" borderId="37" xfId="0" applyFont="1" applyFill="1" applyBorder="1" applyAlignment="1">
      <alignment vertical="center" wrapText="1"/>
    </xf>
    <xf numFmtId="0" fontId="21" fillId="26" borderId="35" xfId="0" applyFont="1" applyFill="1" applyBorder="1" applyAlignment="1">
      <alignment horizontal="left" indent="11"/>
    </xf>
    <xf numFmtId="0" fontId="21" fillId="21" borderId="36" xfId="0" applyFont="1" applyFill="1" applyBorder="1" applyAlignment="1">
      <alignment horizontal="left" vertical="center" wrapText="1" indent="11"/>
    </xf>
    <xf numFmtId="0" fontId="2" fillId="21" borderId="11" xfId="0" applyFont="1" applyFill="1" applyBorder="1" applyAlignment="1">
      <alignment vertical="center"/>
    </xf>
    <xf numFmtId="0" fontId="2" fillId="21" borderId="12" xfId="0" applyFont="1" applyFill="1" applyBorder="1" applyAlignment="1">
      <alignment vertical="center"/>
    </xf>
    <xf numFmtId="0" fontId="2" fillId="21" borderId="12" xfId="0" applyFont="1" applyFill="1" applyBorder="1"/>
    <xf numFmtId="0" fontId="2" fillId="21" borderId="14" xfId="0" applyFont="1" applyFill="1" applyBorder="1"/>
    <xf numFmtId="0" fontId="2" fillId="21" borderId="12" xfId="0" applyFont="1" applyFill="1" applyBorder="1" applyAlignment="1">
      <alignment horizontal="center"/>
    </xf>
    <xf numFmtId="0" fontId="2" fillId="21" borderId="14" xfId="0" applyFont="1" applyFill="1" applyBorder="1" applyAlignment="1">
      <alignment horizontal="center"/>
    </xf>
    <xf numFmtId="0" fontId="2" fillId="26" borderId="11" xfId="0" applyFont="1" applyFill="1" applyBorder="1" applyAlignment="1">
      <alignment horizontal="centerContinuous" vertical="center"/>
    </xf>
    <xf numFmtId="0" fontId="2" fillId="26" borderId="12" xfId="0" applyFont="1" applyFill="1" applyBorder="1" applyAlignment="1">
      <alignment horizontal="centerContinuous" vertical="center"/>
    </xf>
    <xf numFmtId="0" fontId="2" fillId="26" borderId="14" xfId="0" applyFont="1" applyFill="1" applyBorder="1" applyAlignment="1">
      <alignment horizontal="centerContinuous" vertical="center"/>
    </xf>
    <xf numFmtId="0" fontId="41" fillId="21" borderId="11" xfId="0" applyFont="1" applyFill="1" applyBorder="1" applyAlignment="1">
      <alignment vertical="center"/>
    </xf>
    <xf numFmtId="0" fontId="21" fillId="21" borderId="16" xfId="0" applyFont="1" applyFill="1" applyBorder="1" applyAlignment="1">
      <alignment vertical="center" wrapText="1"/>
    </xf>
    <xf numFmtId="0" fontId="2" fillId="21" borderId="34" xfId="0" applyFont="1" applyFill="1" applyBorder="1"/>
    <xf numFmtId="0" fontId="2" fillId="21" borderId="0" xfId="0" applyFont="1" applyFill="1" applyBorder="1"/>
    <xf numFmtId="0" fontId="2" fillId="21" borderId="44" xfId="0" applyFont="1" applyFill="1" applyBorder="1" applyAlignment="1" applyProtection="1">
      <alignment vertical="center" wrapText="1"/>
      <protection locked="0"/>
    </xf>
    <xf numFmtId="0" fontId="21" fillId="21" borderId="31" xfId="0" applyFont="1" applyFill="1" applyBorder="1" applyAlignment="1">
      <alignment horizontal="right"/>
    </xf>
    <xf numFmtId="0" fontId="21" fillId="21" borderId="0" xfId="0" applyFont="1" applyFill="1" applyBorder="1" applyAlignment="1">
      <alignment horizontal="left" vertical="center" wrapText="1"/>
    </xf>
    <xf numFmtId="0" fontId="41" fillId="21" borderId="86" xfId="0" applyFont="1" applyFill="1" applyBorder="1" applyAlignment="1">
      <alignment vertical="center"/>
    </xf>
    <xf numFmtId="0" fontId="21" fillId="21" borderId="32" xfId="0" applyFont="1" applyFill="1" applyBorder="1" applyAlignment="1">
      <alignment vertical="center"/>
    </xf>
    <xf numFmtId="37" fontId="21" fillId="0" borderId="59" xfId="21" applyNumberFormat="1" applyFont="1" applyBorder="1" applyAlignment="1" applyProtection="1">
      <alignment horizontal="right"/>
      <protection locked="0"/>
    </xf>
    <xf numFmtId="0" fontId="28" fillId="21" borderId="3" xfId="0" applyFont="1" applyFill="1" applyBorder="1" applyAlignment="1">
      <alignment vertical="center" wrapText="1"/>
    </xf>
    <xf numFmtId="0" fontId="2" fillId="21" borderId="4" xfId="0" applyFont="1" applyFill="1" applyBorder="1"/>
    <xf numFmtId="0" fontId="21" fillId="0" borderId="64" xfId="0" applyFont="1" applyBorder="1" applyProtection="1">
      <protection locked="0"/>
    </xf>
    <xf numFmtId="0" fontId="21" fillId="0" borderId="10" xfId="0" applyFont="1" applyBorder="1" applyProtection="1">
      <protection locked="0"/>
    </xf>
    <xf numFmtId="0" fontId="28" fillId="0" borderId="50" xfId="0" applyFont="1" applyFill="1" applyBorder="1" applyAlignment="1" applyProtection="1">
      <alignment vertical="center" wrapText="1"/>
      <protection locked="0"/>
    </xf>
    <xf numFmtId="0" fontId="12" fillId="26" borderId="43" xfId="0" applyFont="1" applyFill="1" applyBorder="1" applyAlignment="1" applyProtection="1">
      <alignment vertical="center"/>
      <protection hidden="1"/>
    </xf>
    <xf numFmtId="0" fontId="28" fillId="26" borderId="43" xfId="0" applyFont="1" applyFill="1" applyBorder="1" applyAlignment="1" applyProtection="1">
      <alignment vertical="center" wrapText="1"/>
      <protection hidden="1"/>
    </xf>
    <xf numFmtId="0" fontId="12" fillId="26" borderId="36" xfId="0" applyFont="1" applyFill="1" applyBorder="1" applyAlignment="1" applyProtection="1">
      <alignment horizontal="centerContinuous" vertical="center"/>
      <protection hidden="1"/>
    </xf>
    <xf numFmtId="0" fontId="12" fillId="26" borderId="37" xfId="0" applyFont="1" applyFill="1" applyBorder="1" applyAlignment="1" applyProtection="1">
      <alignment horizontal="centerContinuous" vertical="center"/>
      <protection hidden="1"/>
    </xf>
    <xf numFmtId="0" fontId="12" fillId="26" borderId="50" xfId="0" applyFont="1" applyFill="1" applyBorder="1" applyAlignment="1" applyProtection="1">
      <alignment horizontal="left" vertical="center"/>
      <protection hidden="1"/>
    </xf>
    <xf numFmtId="0" fontId="12" fillId="26" borderId="25" xfId="0" applyFont="1" applyFill="1" applyBorder="1" applyAlignment="1" applyProtection="1">
      <alignment vertical="center"/>
      <protection hidden="1"/>
    </xf>
    <xf numFmtId="0" fontId="12" fillId="26" borderId="28" xfId="0" applyFont="1" applyFill="1" applyBorder="1" applyAlignment="1" applyProtection="1">
      <alignment vertical="center"/>
      <protection hidden="1"/>
    </xf>
    <xf numFmtId="0" fontId="28" fillId="21" borderId="50" xfId="0" applyFont="1" applyFill="1" applyBorder="1" applyAlignment="1" applyProtection="1">
      <alignment vertical="center" wrapText="1"/>
      <protection hidden="1"/>
    </xf>
    <xf numFmtId="0" fontId="28" fillId="26" borderId="2" xfId="0" applyFont="1" applyFill="1" applyBorder="1" applyAlignment="1" applyProtection="1">
      <alignment vertical="center" wrapText="1"/>
      <protection hidden="1"/>
    </xf>
    <xf numFmtId="0" fontId="28" fillId="26" borderId="2" xfId="0" applyFont="1" applyFill="1" applyBorder="1" applyAlignment="1" applyProtection="1">
      <alignment vertical="center"/>
      <protection hidden="1"/>
    </xf>
    <xf numFmtId="0" fontId="21" fillId="26" borderId="3" xfId="0" applyFont="1" applyFill="1" applyBorder="1" applyProtection="1">
      <protection hidden="1"/>
    </xf>
    <xf numFmtId="0" fontId="21" fillId="26" borderId="4" xfId="0" applyFont="1" applyFill="1" applyBorder="1" applyProtection="1">
      <protection hidden="1"/>
    </xf>
    <xf numFmtId="0" fontId="28" fillId="21" borderId="43" xfId="0" applyFont="1" applyFill="1" applyBorder="1" applyAlignment="1">
      <alignment horizontal="left"/>
    </xf>
    <xf numFmtId="0" fontId="126" fillId="23" borderId="8" xfId="0" applyFont="1" applyFill="1" applyBorder="1" applyAlignment="1" applyProtection="1">
      <alignment vertical="center"/>
      <protection hidden="1"/>
    </xf>
    <xf numFmtId="0" fontId="101" fillId="23" borderId="0" xfId="0" applyFont="1" applyFill="1" applyBorder="1" applyProtection="1">
      <protection hidden="1"/>
    </xf>
    <xf numFmtId="16" fontId="122" fillId="23" borderId="9" xfId="0" applyNumberFormat="1" applyFont="1" applyFill="1" applyBorder="1" applyAlignment="1" applyProtection="1">
      <alignment horizontal="right"/>
      <protection hidden="1"/>
    </xf>
    <xf numFmtId="0" fontId="101" fillId="24" borderId="12" xfId="0" applyFont="1" applyFill="1" applyBorder="1" applyAlignment="1" applyProtection="1">
      <alignment vertical="center"/>
      <protection hidden="1"/>
    </xf>
    <xf numFmtId="0" fontId="28" fillId="21" borderId="14" xfId="0" applyFont="1" applyFill="1" applyBorder="1" applyAlignment="1" applyProtection="1">
      <alignment vertical="center"/>
      <protection hidden="1"/>
    </xf>
    <xf numFmtId="0" fontId="28" fillId="21" borderId="6" xfId="0" applyFont="1" applyFill="1" applyBorder="1" applyAlignment="1" applyProtection="1">
      <alignment vertical="center"/>
      <protection hidden="1"/>
    </xf>
    <xf numFmtId="0" fontId="28" fillId="21" borderId="24" xfId="0" applyFont="1" applyFill="1" applyBorder="1" applyAlignment="1" applyProtection="1">
      <alignment vertical="center"/>
      <protection hidden="1"/>
    </xf>
    <xf numFmtId="0" fontId="28" fillId="21" borderId="12" xfId="0" applyFont="1" applyFill="1" applyBorder="1" applyAlignment="1" applyProtection="1">
      <alignment vertical="center"/>
      <protection hidden="1"/>
    </xf>
    <xf numFmtId="0" fontId="128" fillId="24" borderId="17" xfId="0" applyFont="1" applyFill="1" applyBorder="1" applyAlignment="1" applyProtection="1">
      <alignment vertical="center"/>
      <protection hidden="1"/>
    </xf>
    <xf numFmtId="0" fontId="101" fillId="24" borderId="13" xfId="0" applyFont="1" applyFill="1" applyBorder="1" applyAlignment="1" applyProtection="1">
      <alignment vertical="center"/>
      <protection hidden="1"/>
    </xf>
    <xf numFmtId="0" fontId="28" fillId="21" borderId="5" xfId="0" applyFont="1" applyFill="1" applyBorder="1" applyAlignment="1" applyProtection="1">
      <alignment horizontal="left" vertical="center" indent="1"/>
      <protection hidden="1"/>
    </xf>
    <xf numFmtId="0" fontId="28" fillId="21" borderId="17" xfId="0" applyFont="1" applyFill="1" applyBorder="1" applyAlignment="1" applyProtection="1">
      <alignment horizontal="left" vertical="center" indent="1"/>
      <protection hidden="1"/>
    </xf>
    <xf numFmtId="0" fontId="28" fillId="0" borderId="8" xfId="0" applyFont="1" applyFill="1" applyBorder="1" applyAlignment="1">
      <alignment vertical="center"/>
    </xf>
    <xf numFmtId="0" fontId="108" fillId="26" borderId="2" xfId="0" applyFont="1" applyFill="1" applyBorder="1" applyAlignment="1" applyProtection="1">
      <alignment vertical="center"/>
      <protection hidden="1"/>
    </xf>
    <xf numFmtId="0" fontId="108" fillId="26" borderId="3" xfId="0" applyFont="1" applyFill="1" applyBorder="1" applyAlignment="1" applyProtection="1">
      <alignment vertical="center"/>
      <protection hidden="1"/>
    </xf>
    <xf numFmtId="0" fontId="108" fillId="26" borderId="51" xfId="0" applyFont="1" applyFill="1" applyBorder="1" applyAlignment="1" applyProtection="1">
      <alignment vertical="center"/>
      <protection hidden="1"/>
    </xf>
    <xf numFmtId="0" fontId="108" fillId="26" borderId="48" xfId="0" applyFont="1" applyFill="1" applyBorder="1" applyAlignment="1" applyProtection="1">
      <alignment horizontal="centerContinuous" vertical="center"/>
      <protection hidden="1"/>
    </xf>
    <xf numFmtId="0" fontId="108" fillId="26" borderId="51" xfId="0" applyFont="1" applyFill="1" applyBorder="1" applyAlignment="1" applyProtection="1">
      <alignment horizontal="centerContinuous" vertical="center"/>
      <protection hidden="1"/>
    </xf>
    <xf numFmtId="0" fontId="108" fillId="26" borderId="4" xfId="0" applyFont="1" applyFill="1" applyBorder="1" applyAlignment="1" applyProtection="1">
      <alignment horizontal="centerContinuous" vertical="center"/>
      <protection hidden="1"/>
    </xf>
    <xf numFmtId="169" fontId="2" fillId="0" borderId="59" xfId="0" applyNumberFormat="1" applyFont="1" applyBorder="1" applyAlignment="1" applyProtection="1">
      <alignment horizontal="center" vertical="center"/>
      <protection locked="0"/>
    </xf>
    <xf numFmtId="0" fontId="2" fillId="0" borderId="8" xfId="0" applyFont="1" applyFill="1" applyBorder="1" applyAlignment="1"/>
    <xf numFmtId="0" fontId="2" fillId="0" borderId="0" xfId="0" applyFont="1" applyFill="1" applyBorder="1" applyAlignment="1"/>
    <xf numFmtId="174" fontId="2" fillId="0" borderId="0" xfId="17" applyNumberFormat="1" applyFont="1" applyFill="1" applyBorder="1" applyAlignment="1">
      <alignment wrapText="1"/>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08" fillId="0" borderId="0" xfId="0" applyFont="1" applyBorder="1" applyAlignment="1">
      <alignment horizontal="right"/>
    </xf>
    <xf numFmtId="0" fontId="108" fillId="0" borderId="0" xfId="0" applyFont="1"/>
    <xf numFmtId="0" fontId="35" fillId="26" borderId="43" xfId="0" applyFont="1" applyFill="1" applyBorder="1" applyAlignment="1">
      <alignment vertical="center"/>
    </xf>
    <xf numFmtId="0" fontId="41" fillId="21" borderId="59" xfId="0" applyFont="1" applyFill="1" applyBorder="1" applyAlignment="1">
      <alignment horizontal="left" vertical="center"/>
    </xf>
    <xf numFmtId="0" fontId="35" fillId="21" borderId="58" xfId="0" applyFont="1" applyFill="1" applyBorder="1" applyAlignment="1">
      <alignment horizontal="center"/>
    </xf>
    <xf numFmtId="37" fontId="45" fillId="21" borderId="41" xfId="0" applyNumberFormat="1" applyFont="1" applyFill="1" applyBorder="1" applyAlignment="1" applyProtection="1">
      <alignment vertical="center"/>
      <protection hidden="1"/>
    </xf>
    <xf numFmtId="37" fontId="45" fillId="21" borderId="30" xfId="0" applyNumberFormat="1" applyFont="1" applyFill="1" applyBorder="1" applyAlignment="1" applyProtection="1">
      <alignment vertical="center"/>
      <protection hidden="1"/>
    </xf>
    <xf numFmtId="37" fontId="39" fillId="0" borderId="61" xfId="0" applyNumberFormat="1" applyFont="1" applyFill="1" applyBorder="1" applyAlignment="1" applyProtection="1">
      <alignment vertical="center"/>
      <protection locked="0"/>
    </xf>
    <xf numFmtId="174" fontId="21" fillId="26" borderId="18" xfId="17" applyNumberFormat="1" applyFont="1" applyFill="1" applyBorder="1" applyAlignment="1" applyProtection="1">
      <alignment vertical="center"/>
      <protection hidden="1"/>
    </xf>
    <xf numFmtId="0" fontId="21" fillId="0" borderId="0" xfId="0" applyFont="1" applyFill="1" applyProtection="1">
      <protection hidden="1"/>
    </xf>
    <xf numFmtId="0" fontId="25" fillId="25" borderId="42" xfId="0" applyFont="1" applyFill="1" applyBorder="1" applyAlignment="1" applyProtection="1">
      <alignment horizontal="center" vertical="center" wrapText="1"/>
      <protection hidden="1"/>
    </xf>
    <xf numFmtId="0" fontId="25" fillId="25" borderId="26" xfId="0" applyFont="1" applyFill="1" applyBorder="1" applyAlignment="1" applyProtection="1">
      <alignment horizontal="center" vertical="center" wrapText="1"/>
      <protection hidden="1"/>
    </xf>
    <xf numFmtId="0" fontId="25" fillId="25" borderId="25"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0" fontId="25" fillId="25" borderId="1" xfId="0" applyFont="1" applyFill="1" applyBorder="1" applyAlignment="1" applyProtection="1">
      <alignment horizontal="center" vertical="center" wrapText="1"/>
      <protection hidden="1"/>
    </xf>
    <xf numFmtId="0" fontId="25" fillId="25" borderId="82" xfId="0" applyFont="1" applyFill="1" applyBorder="1" applyAlignment="1" applyProtection="1">
      <alignment horizontal="center" vertical="center" wrapText="1"/>
      <protection hidden="1"/>
    </xf>
    <xf numFmtId="0" fontId="0" fillId="21" borderId="64" xfId="14" applyFont="1" applyFill="1" applyBorder="1" applyAlignment="1" applyProtection="1">
      <alignment wrapText="1"/>
      <protection hidden="1"/>
    </xf>
    <xf numFmtId="0" fontId="9" fillId="21" borderId="10" xfId="14" applyFont="1" applyFill="1" applyBorder="1" applyProtection="1">
      <protection hidden="1"/>
    </xf>
    <xf numFmtId="0" fontId="0" fillId="21" borderId="10" xfId="14" applyFont="1" applyFill="1" applyBorder="1" applyProtection="1">
      <protection hidden="1"/>
    </xf>
    <xf numFmtId="0" fontId="7" fillId="21" borderId="10" xfId="14" applyFont="1" applyFill="1" applyBorder="1" applyProtection="1">
      <protection hidden="1"/>
    </xf>
    <xf numFmtId="0" fontId="7" fillId="21" borderId="10" xfId="14" applyFill="1" applyBorder="1" applyProtection="1">
      <protection hidden="1"/>
    </xf>
    <xf numFmtId="0" fontId="7" fillId="0" borderId="8" xfId="14" applyFont="1" applyBorder="1" applyProtection="1">
      <protection hidden="1"/>
    </xf>
    <xf numFmtId="0" fontId="7" fillId="26" borderId="10" xfId="14" applyFill="1" applyBorder="1" applyProtection="1">
      <protection hidden="1"/>
    </xf>
    <xf numFmtId="0" fontId="0" fillId="26" borderId="10" xfId="14" applyFont="1" applyFill="1" applyBorder="1" applyProtection="1">
      <protection hidden="1"/>
    </xf>
    <xf numFmtId="0" fontId="0" fillId="26" borderId="10" xfId="14" applyFont="1" applyFill="1" applyBorder="1" applyAlignment="1" applyProtection="1">
      <alignment vertical="center"/>
      <protection hidden="1"/>
    </xf>
    <xf numFmtId="0" fontId="9" fillId="26" borderId="10" xfId="14" applyFont="1" applyFill="1" applyBorder="1" applyProtection="1">
      <protection hidden="1"/>
    </xf>
    <xf numFmtId="0" fontId="7" fillId="0" borderId="8" xfId="14" applyBorder="1" applyProtection="1">
      <protection hidden="1"/>
    </xf>
    <xf numFmtId="0" fontId="7" fillId="26" borderId="10" xfId="14" applyFill="1" applyBorder="1" applyAlignment="1" applyProtection="1">
      <alignment horizontal="left" indent="1"/>
      <protection hidden="1"/>
    </xf>
    <xf numFmtId="0" fontId="0" fillId="26" borderId="10" xfId="14" applyFont="1" applyFill="1" applyBorder="1" applyAlignment="1" applyProtection="1">
      <alignment horizontal="left" indent="1"/>
      <protection hidden="1"/>
    </xf>
    <xf numFmtId="0" fontId="9" fillId="26" borderId="10" xfId="14" applyFont="1" applyFill="1" applyBorder="1" applyAlignment="1" applyProtection="1">
      <protection hidden="1"/>
    </xf>
    <xf numFmtId="0" fontId="9" fillId="26" borderId="10" xfId="14" applyFont="1" applyFill="1" applyBorder="1" applyAlignment="1" applyProtection="1">
      <alignment horizontal="center"/>
      <protection hidden="1"/>
    </xf>
    <xf numFmtId="0" fontId="9" fillId="26" borderId="50" xfId="14" applyFont="1" applyFill="1" applyBorder="1" applyAlignment="1" applyProtection="1">
      <alignment horizontal="center"/>
      <protection hidden="1"/>
    </xf>
    <xf numFmtId="0" fontId="9" fillId="26" borderId="18" xfId="14" applyFont="1" applyFill="1" applyBorder="1" applyProtection="1">
      <protection hidden="1"/>
    </xf>
    <xf numFmtId="0" fontId="7" fillId="26" borderId="55" xfId="14" applyFill="1" applyBorder="1" applyProtection="1">
      <protection hidden="1"/>
    </xf>
    <xf numFmtId="0" fontId="7" fillId="26" borderId="18" xfId="14" applyFont="1" applyFill="1" applyBorder="1" applyProtection="1">
      <protection hidden="1"/>
    </xf>
    <xf numFmtId="0" fontId="0" fillId="26" borderId="55" xfId="14" applyFont="1" applyFill="1" applyBorder="1" applyProtection="1">
      <protection hidden="1"/>
    </xf>
    <xf numFmtId="0" fontId="7" fillId="26" borderId="18" xfId="14" applyFill="1" applyBorder="1" applyProtection="1">
      <protection hidden="1"/>
    </xf>
    <xf numFmtId="3" fontId="9" fillId="26" borderId="18" xfId="17" applyNumberFormat="1" applyFont="1" applyFill="1" applyBorder="1" applyAlignment="1" applyProtection="1">
      <alignment horizontal="right" indent="1"/>
      <protection hidden="1"/>
    </xf>
    <xf numFmtId="174" fontId="0" fillId="0" borderId="0" xfId="17" applyNumberFormat="1" applyFont="1" applyBorder="1" applyProtection="1">
      <protection hidden="1"/>
    </xf>
    <xf numFmtId="0" fontId="7" fillId="0" borderId="0" xfId="14" applyBorder="1" applyProtection="1">
      <protection hidden="1"/>
    </xf>
    <xf numFmtId="0" fontId="7" fillId="0" borderId="55" xfId="14" applyBorder="1" applyProtection="1">
      <protection hidden="1"/>
    </xf>
    <xf numFmtId="0" fontId="7" fillId="26" borderId="18" xfId="14" applyFill="1" applyBorder="1" applyAlignment="1" applyProtection="1">
      <alignment vertical="center"/>
      <protection hidden="1"/>
    </xf>
    <xf numFmtId="0" fontId="0" fillId="26" borderId="55" xfId="14" applyFont="1" applyFill="1" applyBorder="1" applyAlignment="1" applyProtection="1">
      <alignment wrapText="1"/>
      <protection hidden="1"/>
    </xf>
    <xf numFmtId="174" fontId="0" fillId="26" borderId="55" xfId="17" applyNumberFormat="1" applyFont="1" applyFill="1" applyBorder="1" applyProtection="1">
      <protection hidden="1"/>
    </xf>
    <xf numFmtId="0" fontId="7" fillId="26" borderId="39" xfId="14" applyFill="1" applyBorder="1" applyProtection="1">
      <protection hidden="1"/>
    </xf>
    <xf numFmtId="0" fontId="126" fillId="23" borderId="43" xfId="14" applyFont="1" applyFill="1" applyBorder="1" applyProtection="1">
      <protection hidden="1"/>
    </xf>
    <xf numFmtId="0" fontId="98" fillId="23" borderId="58" xfId="14" applyFont="1" applyFill="1" applyBorder="1" applyAlignment="1" applyProtection="1">
      <alignment horizontal="center"/>
      <protection hidden="1"/>
    </xf>
    <xf numFmtId="0" fontId="98" fillId="23" borderId="59" xfId="14" applyFont="1" applyFill="1" applyBorder="1" applyAlignment="1" applyProtection="1">
      <alignment horizontal="center"/>
      <protection hidden="1"/>
    </xf>
    <xf numFmtId="0" fontId="7" fillId="26" borderId="22" xfId="14" applyFill="1" applyBorder="1" applyProtection="1">
      <protection hidden="1"/>
    </xf>
    <xf numFmtId="0" fontId="7" fillId="26" borderId="69" xfId="14" applyFill="1" applyBorder="1" applyProtection="1">
      <protection hidden="1"/>
    </xf>
    <xf numFmtId="0" fontId="119" fillId="25" borderId="56" xfId="0" applyFont="1" applyFill="1" applyBorder="1" applyAlignment="1" applyProtection="1">
      <alignment horizontal="left" vertical="center"/>
      <protection hidden="1"/>
    </xf>
    <xf numFmtId="0" fontId="47" fillId="25" borderId="46" xfId="0" applyFont="1" applyFill="1" applyBorder="1" applyAlignment="1" applyProtection="1">
      <alignment horizontal="left" vertical="center" wrapText="1"/>
      <protection hidden="1"/>
    </xf>
    <xf numFmtId="0" fontId="47" fillId="25" borderId="47" xfId="0" applyFont="1" applyFill="1" applyBorder="1" applyAlignment="1" applyProtection="1">
      <alignment horizontal="left" vertical="center" wrapText="1"/>
      <protection hidden="1"/>
    </xf>
    <xf numFmtId="0" fontId="2" fillId="0" borderId="0" xfId="0" applyFont="1" applyFill="1" applyAlignment="1">
      <alignment vertical="center"/>
    </xf>
    <xf numFmtId="0" fontId="125" fillId="0" borderId="0" xfId="0" applyFont="1" applyFill="1"/>
    <xf numFmtId="0" fontId="34" fillId="0" borderId="0" xfId="0" applyFont="1" applyFill="1" applyBorder="1"/>
    <xf numFmtId="0" fontId="57" fillId="0" borderId="52" xfId="0" applyFont="1" applyBorder="1" applyAlignment="1">
      <alignment horizontal="center" vertical="center"/>
    </xf>
    <xf numFmtId="0" fontId="57" fillId="0" borderId="10" xfId="0" applyFont="1" applyBorder="1" applyAlignment="1">
      <alignment horizontal="center" vertical="center"/>
    </xf>
    <xf numFmtId="0" fontId="57" fillId="0" borderId="50" xfId="0" applyFont="1" applyBorder="1" applyAlignment="1">
      <alignment horizontal="center" vertical="center"/>
    </xf>
    <xf numFmtId="0" fontId="57" fillId="0" borderId="2" xfId="0" applyFont="1" applyBorder="1" applyAlignment="1">
      <alignment horizontal="center" vertical="center"/>
    </xf>
    <xf numFmtId="0" fontId="57" fillId="21" borderId="56" xfId="0" applyFont="1" applyFill="1" applyBorder="1" applyAlignment="1">
      <alignment vertical="top" wrapText="1"/>
    </xf>
    <xf numFmtId="0" fontId="57" fillId="21" borderId="52" xfId="0" applyFont="1" applyFill="1" applyBorder="1" applyAlignment="1">
      <alignment vertical="top" wrapText="1"/>
    </xf>
    <xf numFmtId="0" fontId="57" fillId="21" borderId="38" xfId="0" applyFont="1" applyFill="1" applyBorder="1" applyAlignment="1">
      <alignment vertical="top" wrapText="1"/>
    </xf>
    <xf numFmtId="0" fontId="17" fillId="0" borderId="25" xfId="0" applyFont="1" applyBorder="1" applyAlignment="1" applyProtection="1">
      <alignment horizontal="left" vertical="center" wrapText="1"/>
      <protection locked="0"/>
    </xf>
    <xf numFmtId="0" fontId="57" fillId="21" borderId="50" xfId="0" applyFont="1" applyFill="1" applyBorder="1" applyAlignment="1">
      <alignment vertical="top" wrapText="1"/>
    </xf>
    <xf numFmtId="0" fontId="2" fillId="0" borderId="8" xfId="0" applyFont="1" applyFill="1" applyBorder="1" applyAlignment="1">
      <alignment textRotation="90"/>
    </xf>
    <xf numFmtId="0" fontId="53" fillId="0" borderId="0" xfId="0" applyFont="1"/>
    <xf numFmtId="0" fontId="26" fillId="0" borderId="0" xfId="0" applyFont="1" applyAlignment="1">
      <alignment horizontal="left" vertical="center" indent="10"/>
    </xf>
    <xf numFmtId="0" fontId="26" fillId="0" borderId="0" xfId="0" applyFont="1" applyAlignment="1">
      <alignment horizontal="left" vertical="center"/>
    </xf>
    <xf numFmtId="0" fontId="9" fillId="0" borderId="32" xfId="0" applyFont="1" applyBorder="1"/>
    <xf numFmtId="0" fontId="53" fillId="0" borderId="37" xfId="0" applyFont="1" applyBorder="1"/>
    <xf numFmtId="0" fontId="0" fillId="0" borderId="8" xfId="0" applyBorder="1"/>
    <xf numFmtId="0" fontId="26" fillId="0" borderId="9" xfId="0" applyFont="1" applyBorder="1" applyAlignment="1">
      <alignment horizontal="left" vertical="center"/>
    </xf>
    <xf numFmtId="0" fontId="0" fillId="0" borderId="29" xfId="0" applyBorder="1"/>
    <xf numFmtId="0" fontId="0" fillId="0" borderId="40" xfId="0" applyBorder="1"/>
    <xf numFmtId="0" fontId="17" fillId="26" borderId="36" xfId="0" applyFont="1" applyFill="1" applyBorder="1" applyAlignment="1">
      <alignment vertical="center"/>
    </xf>
    <xf numFmtId="0" fontId="2" fillId="26" borderId="36" xfId="0" applyFont="1" applyFill="1" applyBorder="1" applyAlignment="1">
      <alignment vertical="center"/>
    </xf>
    <xf numFmtId="0" fontId="21" fillId="26" borderId="37" xfId="0" applyFont="1" applyFill="1" applyBorder="1" applyAlignment="1">
      <alignment vertical="center"/>
    </xf>
    <xf numFmtId="0" fontId="21" fillId="26" borderId="61" xfId="0" applyFont="1" applyFill="1" applyBorder="1" applyAlignment="1">
      <alignment vertical="center" wrapText="1"/>
    </xf>
    <xf numFmtId="0" fontId="42" fillId="0" borderId="8" xfId="11" applyFont="1" applyFill="1" applyBorder="1" applyAlignment="1" applyProtection="1">
      <alignment horizontal="right"/>
    </xf>
    <xf numFmtId="0" fontId="57" fillId="26" borderId="32" xfId="0" applyFont="1" applyFill="1" applyBorder="1" applyAlignment="1" applyProtection="1">
      <alignment horizontal="left" vertical="center"/>
      <protection hidden="1"/>
    </xf>
    <xf numFmtId="0" fontId="35" fillId="26" borderId="3" xfId="0" applyFont="1" applyFill="1" applyBorder="1" applyAlignment="1">
      <alignment vertical="center"/>
    </xf>
    <xf numFmtId="0" fontId="35" fillId="21" borderId="2" xfId="0" applyFont="1" applyFill="1" applyBorder="1"/>
    <xf numFmtId="180" fontId="0" fillId="5" borderId="42" xfId="0" quotePrefix="1" applyNumberFormat="1" applyFill="1" applyBorder="1"/>
    <xf numFmtId="180" fontId="0" fillId="5" borderId="87" xfId="0" quotePrefix="1" applyNumberFormat="1" applyFill="1" applyBorder="1"/>
    <xf numFmtId="180" fontId="0" fillId="5" borderId="41" xfId="0" quotePrefix="1" applyNumberFormat="1" applyFill="1" applyBorder="1"/>
    <xf numFmtId="0" fontId="71" fillId="0" borderId="0" xfId="14" applyFont="1" applyFill="1"/>
    <xf numFmtId="0" fontId="7" fillId="0" borderId="0" xfId="14" applyFill="1"/>
    <xf numFmtId="0" fontId="7" fillId="0" borderId="0" xfId="14" applyFont="1" applyFill="1"/>
    <xf numFmtId="177" fontId="0" fillId="0" borderId="0" xfId="19" applyNumberFormat="1" applyFont="1" applyFill="1"/>
    <xf numFmtId="0" fontId="2" fillId="0" borderId="9" xfId="0" applyFont="1" applyFill="1" applyBorder="1" applyAlignment="1"/>
    <xf numFmtId="174" fontId="2" fillId="0" borderId="9" xfId="17" applyNumberFormat="1" applyFont="1" applyFill="1" applyBorder="1" applyAlignment="1">
      <alignment wrapText="1"/>
    </xf>
    <xf numFmtId="0" fontId="21" fillId="0" borderId="9" xfId="0" applyFont="1" applyFill="1" applyBorder="1" applyAlignment="1">
      <alignment horizontal="center"/>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182" fontId="17" fillId="0" borderId="0" xfId="5" applyNumberFormat="1"/>
    <xf numFmtId="14" fontId="0" fillId="0" borderId="0" xfId="0" applyNumberFormat="1" applyAlignment="1">
      <alignment vertical="top"/>
    </xf>
    <xf numFmtId="0" fontId="21" fillId="0" borderId="0" xfId="0" applyFont="1" applyFill="1" applyBorder="1" applyAlignment="1">
      <alignment horizontal="left" vertical="top" wrapText="1"/>
    </xf>
    <xf numFmtId="0" fontId="21" fillId="0" borderId="0" xfId="0" applyFont="1" applyAlignment="1">
      <alignment wrapText="1"/>
    </xf>
    <xf numFmtId="0" fontId="1" fillId="26" borderId="11" xfId="0" applyFont="1" applyFill="1" applyBorder="1" applyAlignment="1">
      <alignment horizontal="left" vertical="center" indent="2"/>
    </xf>
    <xf numFmtId="0" fontId="21" fillId="20" borderId="0" xfId="0" applyFont="1" applyFill="1" applyAlignment="1">
      <alignment horizontal="center" vertical="center"/>
    </xf>
    <xf numFmtId="0" fontId="56" fillId="0" borderId="0" xfId="13" applyFont="1" applyBorder="1" applyAlignment="1" applyProtection="1">
      <alignment vertical="center"/>
      <protection hidden="1"/>
    </xf>
    <xf numFmtId="0" fontId="56" fillId="0" borderId="9" xfId="13" applyFont="1" applyBorder="1" applyAlignment="1" applyProtection="1">
      <alignment vertical="center"/>
      <protection hidden="1"/>
    </xf>
    <xf numFmtId="0" fontId="96" fillId="0" borderId="29" xfId="11" applyFont="1" applyBorder="1" applyAlignment="1" applyProtection="1">
      <alignment vertical="center"/>
      <protection hidden="1"/>
    </xf>
    <xf numFmtId="0" fontId="96" fillId="0" borderId="1" xfId="11" applyFont="1" applyBorder="1" applyAlignment="1" applyProtection="1">
      <alignment vertical="center"/>
      <protection hidden="1"/>
    </xf>
    <xf numFmtId="0" fontId="110" fillId="24" borderId="2" xfId="0" applyFont="1" applyFill="1" applyBorder="1" applyAlignment="1"/>
    <xf numFmtId="0" fontId="110" fillId="24" borderId="3" xfId="0" applyFont="1" applyFill="1" applyBorder="1" applyAlignment="1"/>
    <xf numFmtId="49" fontId="132" fillId="0" borderId="0" xfId="22" applyNumberFormat="1" applyFont="1" applyFill="1"/>
    <xf numFmtId="49" fontId="132" fillId="0" borderId="0" xfId="21" applyNumberFormat="1" applyFont="1" applyFill="1"/>
    <xf numFmtId="0" fontId="58" fillId="0" borderId="58" xfId="0" applyNumberFormat="1" applyFont="1" applyFill="1" applyBorder="1" applyAlignment="1" applyProtection="1">
      <alignment horizontal="center" vertical="center" wrapText="1"/>
      <protection hidden="1"/>
    </xf>
    <xf numFmtId="0" fontId="133" fillId="24" borderId="4" xfId="0" applyFont="1" applyFill="1" applyBorder="1" applyAlignment="1">
      <alignment horizontal="right"/>
    </xf>
    <xf numFmtId="0" fontId="56" fillId="0" borderId="0" xfId="13" applyFont="1" applyBorder="1" applyAlignment="1" applyProtection="1">
      <alignment vertical="center"/>
      <protection hidden="1"/>
    </xf>
    <xf numFmtId="0" fontId="17" fillId="0" borderId="9" xfId="5" applyBorder="1" applyAlignment="1" applyProtection="1">
      <alignment vertical="center"/>
    </xf>
    <xf numFmtId="0" fontId="17" fillId="0" borderId="1" xfId="5" applyBorder="1" applyAlignment="1" applyProtection="1">
      <alignment vertical="center"/>
    </xf>
    <xf numFmtId="0" fontId="21" fillId="0" borderId="36" xfId="0" applyFont="1" applyBorder="1" applyAlignment="1">
      <alignment wrapText="1"/>
    </xf>
    <xf numFmtId="0" fontId="25" fillId="25" borderId="42"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0" fontId="8" fillId="0" borderId="0" xfId="0" applyFont="1" applyFill="1" applyAlignment="1">
      <alignment vertical="top"/>
    </xf>
    <xf numFmtId="0" fontId="135" fillId="0" borderId="8" xfId="0" applyFont="1" applyBorder="1" applyAlignment="1">
      <alignment vertical="top"/>
    </xf>
    <xf numFmtId="0" fontId="61" fillId="0" borderId="0" xfId="0" applyFont="1" applyAlignment="1">
      <alignment vertical="top"/>
    </xf>
    <xf numFmtId="0" fontId="61" fillId="0" borderId="0" xfId="0" quotePrefix="1" applyFont="1" applyAlignment="1">
      <alignment vertical="top"/>
    </xf>
    <xf numFmtId="0" fontId="61" fillId="0" borderId="9" xfId="0" applyFont="1" applyFill="1" applyBorder="1" applyAlignment="1">
      <alignment horizontal="left" vertical="top" wrapText="1"/>
    </xf>
    <xf numFmtId="0" fontId="136" fillId="0" borderId="0" xfId="0" applyFont="1" applyAlignment="1">
      <alignment vertical="top"/>
    </xf>
    <xf numFmtId="0" fontId="32" fillId="0" borderId="0" xfId="0" applyFont="1" applyProtection="1">
      <protection hidden="1"/>
    </xf>
    <xf numFmtId="0" fontId="53" fillId="0" borderId="0" xfId="0" applyFont="1" applyFill="1" applyBorder="1" applyAlignment="1">
      <alignment horizontal="left"/>
    </xf>
    <xf numFmtId="37" fontId="21" fillId="21" borderId="40" xfId="0" applyNumberFormat="1" applyFont="1" applyFill="1" applyBorder="1" applyAlignment="1" applyProtection="1">
      <alignment vertical="center" wrapText="1"/>
      <protection hidden="1"/>
    </xf>
    <xf numFmtId="1" fontId="21" fillId="0" borderId="39" xfId="0" applyNumberFormat="1" applyFont="1" applyFill="1" applyBorder="1" applyAlignment="1" applyProtection="1">
      <alignment vertical="center" wrapText="1"/>
      <protection locked="0" hidden="1"/>
    </xf>
    <xf numFmtId="0" fontId="28" fillId="26" borderId="43" xfId="0" applyFont="1" applyFill="1" applyBorder="1" applyAlignment="1">
      <alignment horizontal="center" vertical="center"/>
    </xf>
    <xf numFmtId="3" fontId="7" fillId="26" borderId="18" xfId="17" applyNumberFormat="1" applyFont="1" applyFill="1" applyBorder="1" applyAlignment="1" applyProtection="1">
      <alignment horizontal="right" indent="1"/>
      <protection hidden="1"/>
    </xf>
    <xf numFmtId="9" fontId="0" fillId="26" borderId="18" xfId="12" applyFont="1" applyFill="1" applyBorder="1" applyAlignment="1" applyProtection="1">
      <alignment horizontal="right" indent="1"/>
      <protection hidden="1"/>
    </xf>
    <xf numFmtId="168" fontId="0" fillId="26" borderId="18" xfId="20" applyNumberFormat="1" applyFont="1" applyFill="1" applyBorder="1" applyAlignment="1" applyProtection="1">
      <alignment horizontal="right" indent="1"/>
      <protection hidden="1"/>
    </xf>
    <xf numFmtId="0" fontId="21" fillId="0" borderId="8" xfId="0" applyFont="1" applyBorder="1" applyAlignment="1" applyProtection="1">
      <alignment vertical="center"/>
      <protection hidden="1"/>
    </xf>
    <xf numFmtId="0" fontId="21" fillId="0" borderId="0" xfId="0" applyFont="1" applyBorder="1" applyAlignment="1" applyProtection="1">
      <alignment vertical="center" wrapText="1"/>
      <protection hidden="1"/>
    </xf>
    <xf numFmtId="0" fontId="21" fillId="0" borderId="9" xfId="0" applyFont="1" applyBorder="1" applyAlignment="1" applyProtection="1">
      <alignment vertical="center" wrapText="1"/>
      <protection hidden="1"/>
    </xf>
    <xf numFmtId="0" fontId="0" fillId="0" borderId="0" xfId="0" applyFont="1" applyProtection="1">
      <protection hidden="1"/>
    </xf>
    <xf numFmtId="0" fontId="82" fillId="0" borderId="1" xfId="13" applyFont="1" applyBorder="1" applyAlignment="1" applyProtection="1">
      <alignment vertical="top"/>
      <protection hidden="1"/>
    </xf>
    <xf numFmtId="0" fontId="21" fillId="0" borderId="1" xfId="0" applyFont="1" applyBorder="1" applyAlignment="1" applyProtection="1">
      <protection hidden="1"/>
    </xf>
    <xf numFmtId="0" fontId="34" fillId="0" borderId="1" xfId="0" applyFont="1" applyBorder="1" applyAlignment="1" applyProtection="1">
      <alignment horizontal="left" vertical="center" wrapText="1" indent="2"/>
      <protection hidden="1"/>
    </xf>
    <xf numFmtId="0" fontId="108" fillId="21" borderId="58" xfId="0" applyFont="1" applyFill="1" applyBorder="1" applyAlignment="1" applyProtection="1">
      <alignment horizontal="center" vertical="center" wrapText="1"/>
      <protection hidden="1"/>
    </xf>
    <xf numFmtId="0" fontId="35" fillId="0" borderId="56" xfId="0" applyFont="1" applyFill="1" applyBorder="1" applyAlignment="1" applyProtection="1">
      <alignment horizontal="left" vertical="center" wrapText="1"/>
      <protection hidden="1"/>
    </xf>
    <xf numFmtId="0" fontId="35" fillId="0" borderId="46" xfId="0" applyFont="1" applyFill="1" applyBorder="1" applyAlignment="1" applyProtection="1">
      <alignment horizontal="left" vertical="center" wrapText="1"/>
      <protection hidden="1"/>
    </xf>
    <xf numFmtId="9" fontId="17" fillId="0" borderId="53" xfId="0" applyNumberFormat="1" applyFont="1" applyBorder="1" applyAlignment="1" applyProtection="1">
      <alignment horizontal="center" vertical="center" wrapText="1"/>
      <protection hidden="1"/>
    </xf>
    <xf numFmtId="9" fontId="17" fillId="0" borderId="70" xfId="0" applyNumberFormat="1" applyFont="1" applyBorder="1" applyAlignment="1" applyProtection="1">
      <alignment horizontal="center" vertical="center" wrapText="1"/>
      <protection hidden="1"/>
    </xf>
    <xf numFmtId="0" fontId="17" fillId="0" borderId="39" xfId="0" applyFont="1" applyBorder="1" applyAlignment="1" applyProtection="1">
      <alignment horizontal="center" vertical="center" wrapText="1"/>
      <protection hidden="1"/>
    </xf>
    <xf numFmtId="0" fontId="25" fillId="25" borderId="42"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9" fontId="17" fillId="26" borderId="60" xfId="12" quotePrefix="1" applyFont="1" applyFill="1" applyBorder="1" applyAlignment="1">
      <alignment horizontal="center" vertical="center"/>
    </xf>
    <xf numFmtId="9" fontId="17" fillId="26" borderId="62" xfId="12" quotePrefix="1" applyFont="1" applyFill="1" applyBorder="1" applyAlignment="1">
      <alignment horizontal="center" vertical="center"/>
    </xf>
    <xf numFmtId="9" fontId="17" fillId="26" borderId="63" xfId="12" quotePrefix="1" applyFont="1" applyFill="1" applyBorder="1" applyAlignment="1">
      <alignment horizontal="center" vertical="center"/>
    </xf>
    <xf numFmtId="41" fontId="17" fillId="26" borderId="10" xfId="17" quotePrefix="1" applyNumberFormat="1" applyFont="1" applyFill="1" applyBorder="1" applyAlignment="1">
      <alignment vertical="center"/>
    </xf>
    <xf numFmtId="41" fontId="17" fillId="26" borderId="5" xfId="17" quotePrefix="1" applyNumberFormat="1" applyFont="1" applyFill="1" applyBorder="1" applyAlignment="1">
      <alignment vertical="center"/>
    </xf>
    <xf numFmtId="41" fontId="17" fillId="21" borderId="83" xfId="0" applyNumberFormat="1" applyFont="1" applyFill="1" applyBorder="1" applyAlignment="1" applyProtection="1">
      <alignment vertical="center"/>
      <protection hidden="1"/>
    </xf>
    <xf numFmtId="3" fontId="0" fillId="26" borderId="18" xfId="17" applyNumberFormat="1" applyFont="1" applyFill="1" applyBorder="1" applyAlignment="1" applyProtection="1">
      <alignment horizontal="right" vertical="center" indent="1"/>
      <protection hidden="1"/>
    </xf>
    <xf numFmtId="0" fontId="56" fillId="0" borderId="0" xfId="13" applyFont="1" applyBorder="1" applyAlignment="1" applyProtection="1">
      <alignment vertical="center"/>
      <protection hidden="1"/>
    </xf>
    <xf numFmtId="0" fontId="12" fillId="21" borderId="17" xfId="0" applyFont="1" applyFill="1" applyBorder="1"/>
    <xf numFmtId="0" fontId="12" fillId="21" borderId="12" xfId="0" applyFont="1" applyFill="1" applyBorder="1"/>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1" xfId="0" applyFill="1" applyBorder="1" applyAlignment="1" applyProtection="1">
      <protection locked="0"/>
    </xf>
    <xf numFmtId="0" fontId="12" fillId="21" borderId="17" xfId="0" applyFont="1" applyFill="1" applyBorder="1" applyAlignment="1">
      <alignment horizontal="left"/>
    </xf>
    <xf numFmtId="0" fontId="13" fillId="0" borderId="11" xfId="0" applyFont="1" applyFill="1" applyBorder="1" applyAlignment="1" applyProtection="1">
      <alignment horizontal="left"/>
      <protection locked="0"/>
    </xf>
    <xf numFmtId="0" fontId="12" fillId="21" borderId="11" xfId="0" applyFont="1" applyFill="1" applyBorder="1"/>
    <xf numFmtId="0" fontId="12" fillId="21" borderId="17" xfId="0" applyFont="1" applyFill="1" applyBorder="1" applyProtection="1">
      <protection hidden="1"/>
    </xf>
    <xf numFmtId="0" fontId="14" fillId="3" borderId="26" xfId="0" applyFont="1" applyFill="1" applyBorder="1"/>
    <xf numFmtId="0" fontId="0" fillId="0" borderId="6" xfId="0" applyBorder="1" applyAlignment="1">
      <alignment vertical="center"/>
    </xf>
    <xf numFmtId="0" fontId="21" fillId="0" borderId="8"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0" fontId="21" fillId="0" borderId="10" xfId="0" applyFont="1" applyBorder="1" applyAlignment="1" applyProtection="1">
      <alignment horizontal="left" vertical="top" wrapText="1"/>
      <protection locked="0"/>
    </xf>
    <xf numFmtId="7" fontId="17" fillId="0" borderId="86" xfId="5" applyNumberFormat="1" applyFont="1" applyBorder="1"/>
    <xf numFmtId="170" fontId="17" fillId="0" borderId="16" xfId="5" applyNumberFormat="1" applyBorder="1"/>
    <xf numFmtId="0" fontId="17" fillId="0" borderId="16" xfId="5" applyBorder="1"/>
    <xf numFmtId="7" fontId="17" fillId="22" borderId="16" xfId="5" applyNumberFormat="1" applyFill="1" applyBorder="1"/>
    <xf numFmtId="168" fontId="17" fillId="0" borderId="16" xfId="5" applyNumberFormat="1" applyBorder="1"/>
    <xf numFmtId="168" fontId="17" fillId="0" borderId="34" xfId="5" applyNumberFormat="1" applyBorder="1"/>
    <xf numFmtId="7" fontId="17" fillId="0" borderId="31" xfId="5" applyNumberFormat="1" applyFont="1" applyBorder="1"/>
    <xf numFmtId="170" fontId="17" fillId="0" borderId="0" xfId="5" applyNumberFormat="1" applyBorder="1"/>
    <xf numFmtId="0" fontId="17" fillId="0" borderId="0" xfId="5" applyBorder="1"/>
    <xf numFmtId="7" fontId="17" fillId="22" borderId="0" xfId="5" applyNumberFormat="1" applyFill="1" applyBorder="1"/>
    <xf numFmtId="168" fontId="17" fillId="0" borderId="0" xfId="5" applyNumberFormat="1" applyBorder="1"/>
    <xf numFmtId="168" fontId="17" fillId="0" borderId="44" xfId="5" applyNumberFormat="1" applyBorder="1"/>
    <xf numFmtId="175" fontId="17" fillId="0" borderId="0" xfId="5" applyNumberFormat="1" applyBorder="1"/>
    <xf numFmtId="5" fontId="17" fillId="22" borderId="0" xfId="5" applyNumberFormat="1" applyFill="1" applyBorder="1"/>
    <xf numFmtId="7" fontId="17" fillId="0" borderId="0" xfId="5" applyNumberFormat="1" applyBorder="1"/>
    <xf numFmtId="5" fontId="17" fillId="0" borderId="0" xfId="5" applyNumberFormat="1" applyBorder="1"/>
    <xf numFmtId="39" fontId="17" fillId="22" borderId="0" xfId="5" applyNumberFormat="1" applyFill="1" applyBorder="1"/>
    <xf numFmtId="7" fontId="17" fillId="0" borderId="23" xfId="5" applyNumberFormat="1" applyFont="1" applyBorder="1"/>
    <xf numFmtId="0" fontId="17" fillId="0" borderId="6" xfId="5" applyBorder="1"/>
    <xf numFmtId="7" fontId="17" fillId="0" borderId="6" xfId="5" applyNumberFormat="1" applyBorder="1"/>
    <xf numFmtId="168" fontId="17" fillId="0" borderId="24" xfId="5" applyNumberFormat="1" applyBorder="1"/>
    <xf numFmtId="0" fontId="17" fillId="0" borderId="31" xfId="5" applyBorder="1" applyAlignment="1">
      <alignment horizontal="right" indent="1"/>
    </xf>
    <xf numFmtId="167" fontId="17" fillId="0" borderId="0" xfId="5" applyNumberFormat="1" applyBorder="1"/>
    <xf numFmtId="0" fontId="17" fillId="0" borderId="0" xfId="5" applyBorder="1" applyAlignment="1">
      <alignment horizontal="right"/>
    </xf>
    <xf numFmtId="183" fontId="17" fillId="0" borderId="0" xfId="5" applyNumberFormat="1" applyBorder="1" applyAlignment="1">
      <alignment horizontal="center"/>
    </xf>
    <xf numFmtId="0" fontId="17" fillId="0" borderId="86" xfId="5" applyBorder="1"/>
    <xf numFmtId="0" fontId="17" fillId="0" borderId="34" xfId="5" applyBorder="1"/>
    <xf numFmtId="0" fontId="17" fillId="0" borderId="23" xfId="5" applyBorder="1"/>
    <xf numFmtId="168" fontId="17" fillId="0" borderId="6" xfId="5" applyNumberFormat="1" applyBorder="1"/>
    <xf numFmtId="2" fontId="9" fillId="26" borderId="18" xfId="14" applyNumberFormat="1" applyFont="1" applyFill="1" applyBorder="1" applyAlignment="1" applyProtection="1">
      <alignment horizontal="center"/>
      <protection hidden="1"/>
    </xf>
    <xf numFmtId="0" fontId="0" fillId="26" borderId="49" xfId="14" applyFont="1" applyFill="1" applyBorder="1" applyProtection="1">
      <protection hidden="1"/>
    </xf>
    <xf numFmtId="0" fontId="21" fillId="0" borderId="10" xfId="0" applyFont="1" applyBorder="1" applyAlignment="1" applyProtection="1">
      <alignment horizontal="left" vertical="top" wrapText="1"/>
      <protection locked="0"/>
    </xf>
    <xf numFmtId="0" fontId="72" fillId="0" borderId="17" xfId="0" applyFont="1" applyFill="1" applyBorder="1" applyAlignment="1" applyProtection="1">
      <alignment horizontal="center"/>
      <protection hidden="1"/>
    </xf>
    <xf numFmtId="0" fontId="15" fillId="0" borderId="12" xfId="0" applyFont="1" applyFill="1" applyBorder="1" applyAlignment="1">
      <alignment horizontal="center"/>
    </xf>
    <xf numFmtId="0" fontId="15" fillId="0" borderId="6" xfId="0" applyFont="1" applyFill="1" applyBorder="1" applyAlignment="1">
      <alignment horizontal="center"/>
    </xf>
    <xf numFmtId="0" fontId="16" fillId="0" borderId="12" xfId="0" applyFont="1" applyFill="1" applyBorder="1" applyAlignment="1" applyProtection="1">
      <alignment horizontal="center"/>
      <protection locked="0"/>
    </xf>
    <xf numFmtId="0" fontId="16" fillId="0" borderId="12" xfId="0" applyFont="1" applyFill="1" applyBorder="1" applyAlignment="1" applyProtection="1">
      <alignment horizontal="center" wrapText="1"/>
      <protection locked="0"/>
    </xf>
    <xf numFmtId="0" fontId="16" fillId="0" borderId="13" xfId="0" applyFont="1" applyFill="1" applyBorder="1" applyAlignment="1" applyProtection="1">
      <alignment horizontal="center" wrapText="1"/>
      <protection locked="0"/>
    </xf>
    <xf numFmtId="0" fontId="72" fillId="0" borderId="8" xfId="0" applyFont="1" applyFill="1" applyBorder="1" applyAlignment="1" applyProtection="1">
      <alignment horizontal="center"/>
      <protection hidden="1"/>
    </xf>
    <xf numFmtId="0" fontId="15" fillId="0" borderId="0" xfId="0" applyFont="1" applyFill="1" applyBorder="1" applyAlignment="1">
      <alignment horizontal="center"/>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0" fontId="16" fillId="0" borderId="9" xfId="0" applyFont="1" applyFill="1" applyBorder="1" applyAlignment="1" applyProtection="1">
      <alignment horizontal="center" wrapText="1"/>
      <protection locked="0"/>
    </xf>
    <xf numFmtId="0" fontId="28" fillId="21" borderId="6" xfId="0" applyFont="1" applyFill="1" applyBorder="1"/>
    <xf numFmtId="0" fontId="28" fillId="21" borderId="18" xfId="0" applyFont="1" applyFill="1" applyBorder="1" applyAlignment="1">
      <alignment horizontal="center"/>
    </xf>
    <xf numFmtId="0" fontId="61" fillId="21" borderId="11" xfId="0" applyFont="1" applyFill="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37" fontId="21" fillId="0" borderId="53" xfId="0" applyNumberFormat="1" applyFont="1" applyBorder="1" applyAlignment="1" applyProtection="1">
      <alignment vertical="center"/>
      <protection locked="0"/>
    </xf>
    <xf numFmtId="1" fontId="21" fillId="0" borderId="52" xfId="0" applyNumberFormat="1" applyFont="1" applyBorder="1" applyAlignment="1" applyProtection="1">
      <alignment horizontal="center" vertical="center"/>
      <protection locked="0"/>
    </xf>
    <xf numFmtId="37" fontId="21" fillId="0" borderId="54" xfId="0" applyNumberFormat="1" applyFont="1" applyBorder="1" applyAlignment="1" applyProtection="1">
      <alignment vertical="center"/>
      <protection locked="0"/>
    </xf>
    <xf numFmtId="0" fontId="21" fillId="0" borderId="10" xfId="0" applyFont="1" applyBorder="1" applyAlignment="1" applyProtection="1">
      <alignment horizontal="center" vertical="center"/>
      <protection locked="0"/>
    </xf>
    <xf numFmtId="37" fontId="21" fillId="0" borderId="18" xfId="0" applyNumberFormat="1" applyFont="1" applyBorder="1" applyAlignment="1" applyProtection="1">
      <alignment vertical="center"/>
      <protection locked="0"/>
    </xf>
    <xf numFmtId="1" fontId="21" fillId="0" borderId="10" xfId="0" applyNumberFormat="1" applyFont="1" applyBorder="1" applyAlignment="1" applyProtection="1">
      <alignment horizontal="center" vertical="center"/>
      <protection locked="0"/>
    </xf>
    <xf numFmtId="37" fontId="21" fillId="0" borderId="55" xfId="0" applyNumberFormat="1" applyFont="1" applyBorder="1" applyAlignment="1" applyProtection="1">
      <alignment vertical="center"/>
      <protection locked="0"/>
    </xf>
    <xf numFmtId="0" fontId="21" fillId="0" borderId="50" xfId="0" applyFont="1" applyBorder="1" applyAlignment="1" applyProtection="1">
      <alignment horizontal="center" vertical="center"/>
      <protection locked="0"/>
    </xf>
    <xf numFmtId="37" fontId="21" fillId="0" borderId="39" xfId="0" applyNumberFormat="1" applyFont="1" applyBorder="1" applyAlignment="1" applyProtection="1">
      <alignment vertical="center"/>
      <protection locked="0"/>
    </xf>
    <xf numFmtId="1" fontId="21" fillId="0" borderId="50" xfId="0" applyNumberFormat="1" applyFont="1" applyBorder="1" applyAlignment="1" applyProtection="1">
      <alignment horizontal="center" vertical="center"/>
      <protection locked="0"/>
    </xf>
    <xf numFmtId="37" fontId="21" fillId="0" borderId="49" xfId="0" applyNumberFormat="1" applyFont="1" applyBorder="1" applyAlignment="1" applyProtection="1">
      <alignment vertical="center"/>
      <protection locked="0"/>
    </xf>
    <xf numFmtId="0" fontId="28" fillId="21" borderId="13" xfId="0" applyFont="1" applyFill="1" applyBorder="1" applyAlignment="1" applyProtection="1">
      <alignment vertical="center"/>
      <protection hidden="1"/>
    </xf>
    <xf numFmtId="9" fontId="21" fillId="0" borderId="22" xfId="0" applyNumberFormat="1" applyFont="1" applyBorder="1" applyAlignment="1" applyProtection="1">
      <alignment horizontal="center" vertical="center"/>
      <protection locked="0"/>
    </xf>
    <xf numFmtId="9" fontId="21" fillId="0" borderId="18" xfId="0" applyNumberFormat="1" applyFont="1" applyBorder="1" applyAlignment="1" applyProtection="1">
      <alignment horizontal="center" vertical="center"/>
      <protection locked="0"/>
    </xf>
    <xf numFmtId="9" fontId="21" fillId="0" borderId="39" xfId="0" applyNumberFormat="1" applyFont="1" applyBorder="1" applyAlignment="1" applyProtection="1">
      <alignment horizontal="center" vertical="center"/>
      <protection locked="0"/>
    </xf>
    <xf numFmtId="171" fontId="138" fillId="0" borderId="48" xfId="0" applyNumberFormat="1" applyFont="1" applyBorder="1" applyAlignment="1" applyProtection="1">
      <alignment horizontal="center" vertical="center"/>
      <protection locked="0"/>
    </xf>
    <xf numFmtId="174" fontId="2" fillId="26" borderId="56" xfId="17" applyNumberFormat="1" applyFont="1" applyFill="1" applyBorder="1" applyAlignment="1">
      <alignment vertical="top" wrapText="1"/>
    </xf>
    <xf numFmtId="174" fontId="2" fillId="26" borderId="17" xfId="17" applyNumberFormat="1" applyFont="1" applyFill="1" applyBorder="1" applyAlignment="1">
      <alignment vertical="top" wrapText="1"/>
    </xf>
    <xf numFmtId="174" fontId="2" fillId="26" borderId="38" xfId="17" applyNumberFormat="1" applyFont="1" applyFill="1" applyBorder="1" applyAlignment="1">
      <alignment vertical="top" wrapText="1"/>
    </xf>
    <xf numFmtId="37" fontId="12" fillId="16" borderId="52" xfId="0" applyNumberFormat="1" applyFont="1" applyFill="1" applyBorder="1" applyAlignment="1" applyProtection="1">
      <alignment vertical="center"/>
      <protection locked="0"/>
    </xf>
    <xf numFmtId="170" fontId="12" fillId="16" borderId="54" xfId="0" applyNumberFormat="1" applyFont="1" applyFill="1" applyBorder="1" applyAlignment="1" applyProtection="1">
      <alignment vertical="center"/>
      <protection locked="0"/>
    </xf>
    <xf numFmtId="37" fontId="12" fillId="16" borderId="10" xfId="0" applyNumberFormat="1" applyFont="1" applyFill="1" applyBorder="1" applyAlignment="1" applyProtection="1">
      <alignment vertical="center"/>
      <protection locked="0"/>
    </xf>
    <xf numFmtId="170" fontId="12" fillId="16" borderId="55" xfId="0" applyNumberFormat="1" applyFont="1" applyFill="1" applyBorder="1" applyAlignment="1" applyProtection="1">
      <alignment vertical="center"/>
      <protection locked="0"/>
    </xf>
    <xf numFmtId="37" fontId="12" fillId="16" borderId="50" xfId="0" applyNumberFormat="1" applyFont="1" applyFill="1" applyBorder="1" applyAlignment="1" applyProtection="1">
      <alignment vertical="center"/>
      <protection locked="0"/>
    </xf>
    <xf numFmtId="170" fontId="12" fillId="16" borderId="49" xfId="0" applyNumberFormat="1" applyFont="1" applyFill="1" applyBorder="1" applyAlignment="1" applyProtection="1">
      <alignment vertical="center"/>
      <protection locked="0"/>
    </xf>
    <xf numFmtId="37" fontId="57" fillId="16" borderId="65" xfId="0" applyNumberFormat="1" applyFont="1" applyFill="1" applyBorder="1" applyAlignment="1" applyProtection="1">
      <alignment vertical="center"/>
      <protection hidden="1"/>
    </xf>
    <xf numFmtId="170" fontId="25" fillId="16" borderId="1" xfId="0" applyNumberFormat="1" applyFont="1" applyFill="1" applyBorder="1" applyAlignment="1">
      <alignment vertical="center"/>
    </xf>
    <xf numFmtId="0" fontId="17" fillId="0" borderId="53"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168" fontId="12" fillId="0" borderId="48" xfId="0" applyNumberFormat="1" applyFont="1" applyFill="1" applyBorder="1" applyAlignment="1" applyProtection="1">
      <alignment horizontal="center" vertical="center" wrapText="1"/>
      <protection locked="0"/>
    </xf>
    <xf numFmtId="1" fontId="17" fillId="16" borderId="39" xfId="0" applyNumberFormat="1" applyFont="1" applyFill="1" applyBorder="1" applyAlignment="1" applyProtection="1">
      <alignment vertical="center" wrapText="1"/>
      <protection locked="0" hidden="1"/>
    </xf>
    <xf numFmtId="169" fontId="2" fillId="16" borderId="83" xfId="0" applyNumberFormat="1" applyFont="1" applyFill="1" applyBorder="1" applyAlignment="1" applyProtection="1">
      <alignment horizontal="center" vertical="center"/>
      <protection locked="0"/>
    </xf>
    <xf numFmtId="167" fontId="21" fillId="16" borderId="59" xfId="0" applyNumberFormat="1" applyFont="1" applyFill="1" applyBorder="1" applyAlignment="1" applyProtection="1">
      <alignment horizontal="right" vertical="center" indent="1"/>
      <protection locked="0"/>
    </xf>
    <xf numFmtId="3" fontId="0" fillId="0" borderId="0" xfId="0" applyNumberFormat="1" applyAlignment="1" applyProtection="1">
      <alignment horizontal="center"/>
      <protection locked="0"/>
    </xf>
    <xf numFmtId="174" fontId="21" fillId="26" borderId="53" xfId="17" applyNumberFormat="1" applyFont="1" applyFill="1" applyBorder="1" applyAlignment="1" applyProtection="1">
      <alignment vertical="center"/>
      <protection hidden="1"/>
    </xf>
    <xf numFmtId="0" fontId="57" fillId="21" borderId="29" xfId="0" applyFont="1" applyFill="1" applyBorder="1" applyAlignment="1" applyProtection="1">
      <alignment horizontal="center" vertical="center"/>
      <protection hidden="1"/>
    </xf>
    <xf numFmtId="0" fontId="40" fillId="21" borderId="40" xfId="0" applyFont="1" applyFill="1" applyBorder="1" applyAlignment="1" applyProtection="1">
      <alignment vertical="center"/>
      <protection hidden="1"/>
    </xf>
    <xf numFmtId="170" fontId="45" fillId="8" borderId="35" xfId="0" applyNumberFormat="1" applyFont="1" applyFill="1" applyBorder="1" applyAlignment="1" applyProtection="1">
      <alignment vertical="center"/>
      <protection hidden="1"/>
    </xf>
    <xf numFmtId="37" fontId="45" fillId="21" borderId="82" xfId="0" applyNumberFormat="1" applyFont="1" applyFill="1" applyBorder="1" applyAlignment="1" applyProtection="1">
      <alignment vertical="center"/>
      <protection hidden="1"/>
    </xf>
    <xf numFmtId="3" fontId="87" fillId="0" borderId="63" xfId="12" applyNumberFormat="1" applyFont="1" applyFill="1" applyBorder="1" applyAlignment="1" applyProtection="1">
      <alignment vertical="center"/>
      <protection locked="0"/>
    </xf>
    <xf numFmtId="37" fontId="39" fillId="0" borderId="26" xfId="0" applyNumberFormat="1" applyFont="1" applyFill="1" applyBorder="1" applyAlignment="1" applyProtection="1">
      <alignment vertical="center"/>
      <protection locked="0"/>
    </xf>
    <xf numFmtId="174" fontId="21" fillId="26" borderId="39" xfId="17" applyNumberFormat="1" applyFont="1" applyFill="1" applyBorder="1" applyAlignment="1" applyProtection="1">
      <alignment vertical="center"/>
      <protection hidden="1"/>
    </xf>
    <xf numFmtId="37" fontId="39" fillId="0" borderId="63" xfId="0" applyNumberFormat="1" applyFont="1" applyFill="1" applyBorder="1" applyAlignment="1" applyProtection="1">
      <alignment vertical="center"/>
      <protection locked="0"/>
    </xf>
    <xf numFmtId="37" fontId="39" fillId="0" borderId="27" xfId="0" applyNumberFormat="1" applyFont="1" applyFill="1" applyBorder="1" applyAlignment="1" applyProtection="1">
      <alignment vertical="center"/>
      <protection locked="0"/>
    </xf>
    <xf numFmtId="0" fontId="28" fillId="16" borderId="17" xfId="0" applyFont="1" applyFill="1" applyBorder="1" applyAlignment="1" applyProtection="1">
      <alignment horizontal="center" vertical="center" wrapText="1"/>
      <protection hidden="1"/>
    </xf>
    <xf numFmtId="0" fontId="28" fillId="16" borderId="12" xfId="0" applyFont="1" applyFill="1" applyBorder="1" applyAlignment="1" applyProtection="1">
      <alignment horizontal="center" vertical="center" wrapText="1"/>
      <protection hidden="1"/>
    </xf>
    <xf numFmtId="0" fontId="28" fillId="16" borderId="13" xfId="0" applyFont="1" applyFill="1" applyBorder="1" applyAlignment="1" applyProtection="1">
      <alignment horizontal="center" vertical="center" wrapText="1"/>
      <protection hidden="1"/>
    </xf>
    <xf numFmtId="0" fontId="21" fillId="26" borderId="2" xfId="0" applyFont="1" applyFill="1" applyBorder="1" applyAlignment="1">
      <alignment vertical="center"/>
    </xf>
    <xf numFmtId="0" fontId="1" fillId="21" borderId="3" xfId="0" applyFont="1" applyFill="1" applyBorder="1" applyAlignment="1">
      <alignment vertical="center"/>
    </xf>
    <xf numFmtId="174" fontId="21" fillId="0" borderId="58" xfId="21" applyNumberFormat="1" applyFont="1" applyBorder="1" applyAlignment="1" applyProtection="1">
      <alignment vertical="center"/>
      <protection locked="0" hidden="1"/>
    </xf>
    <xf numFmtId="0" fontId="21" fillId="26" borderId="4" xfId="0" applyFont="1" applyFill="1" applyBorder="1" applyAlignment="1">
      <alignment vertical="center"/>
    </xf>
    <xf numFmtId="174" fontId="21" fillId="21" borderId="51" xfId="21" applyNumberFormat="1" applyFont="1" applyFill="1" applyBorder="1" applyAlignment="1" applyProtection="1">
      <alignment horizontal="right" vertical="center"/>
      <protection hidden="1"/>
    </xf>
    <xf numFmtId="0" fontId="21" fillId="0" borderId="67" xfId="0" applyFont="1" applyBorder="1" applyProtection="1">
      <protection locked="0"/>
    </xf>
    <xf numFmtId="167" fontId="14" fillId="0" borderId="86" xfId="0" applyNumberFormat="1" applyFont="1" applyFill="1" applyBorder="1" applyAlignment="1" applyProtection="1">
      <alignment wrapText="1"/>
      <protection locked="0"/>
    </xf>
    <xf numFmtId="167" fontId="14" fillId="0" borderId="84" xfId="0" applyNumberFormat="1" applyFont="1" applyFill="1" applyBorder="1" applyAlignment="1" applyProtection="1">
      <alignment wrapText="1"/>
      <protection locked="0"/>
    </xf>
    <xf numFmtId="0" fontId="21" fillId="0" borderId="11" xfId="0" applyFont="1" applyFill="1" applyBorder="1" applyAlignment="1" applyProtection="1">
      <alignment horizontal="left" vertical="center"/>
      <protection hidden="1"/>
    </xf>
    <xf numFmtId="0" fontId="21" fillId="0" borderId="12" xfId="0" applyFont="1" applyFill="1" applyBorder="1" applyAlignment="1" applyProtection="1">
      <alignment horizontal="center" vertical="center"/>
      <protection hidden="1"/>
    </xf>
    <xf numFmtId="166" fontId="21" fillId="0" borderId="13" xfId="0" applyNumberFormat="1"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0" fillId="0" borderId="19" xfId="0" quotePrefix="1" applyBorder="1"/>
    <xf numFmtId="0" fontId="0" fillId="0" borderId="70" xfId="0" quotePrefix="1" applyBorder="1"/>
    <xf numFmtId="0" fontId="0" fillId="0" borderId="22" xfId="0" quotePrefix="1" applyBorder="1"/>
    <xf numFmtId="0" fontId="7" fillId="0" borderId="22" xfId="14" applyFill="1" applyBorder="1" applyAlignment="1" applyProtection="1">
      <alignment horizontal="center" vertical="center"/>
      <protection locked="0"/>
    </xf>
    <xf numFmtId="167" fontId="21" fillId="0" borderId="0" xfId="0" applyNumberFormat="1" applyFont="1" applyFill="1" applyBorder="1" applyAlignment="1" applyProtection="1">
      <alignment horizontal="left" vertical="center"/>
      <protection hidden="1"/>
    </xf>
    <xf numFmtId="0" fontId="9" fillId="0" borderId="2" xfId="0" applyFont="1" applyBorder="1" applyAlignment="1">
      <alignment vertical="top"/>
    </xf>
    <xf numFmtId="0" fontId="22" fillId="0" borderId="36" xfId="0" applyFont="1" applyFill="1" applyBorder="1" applyAlignment="1" applyProtection="1">
      <alignment horizontal="left" vertical="top" wrapText="1"/>
      <protection hidden="1"/>
    </xf>
    <xf numFmtId="0" fontId="9" fillId="0" borderId="37" xfId="0" applyFont="1" applyBorder="1" applyAlignment="1">
      <alignment vertical="top"/>
    </xf>
    <xf numFmtId="0" fontId="22" fillId="0" borderId="37" xfId="0" applyFont="1" applyFill="1" applyBorder="1" applyAlignment="1" applyProtection="1">
      <alignment horizontal="left" vertical="top" wrapText="1"/>
      <protection hidden="1"/>
    </xf>
    <xf numFmtId="0" fontId="9" fillId="0" borderId="29" xfId="0" applyFont="1" applyBorder="1" applyAlignment="1">
      <alignment vertical="top"/>
    </xf>
    <xf numFmtId="0" fontId="0" fillId="0" borderId="1" xfId="0" applyBorder="1" applyAlignment="1">
      <alignment vertical="top"/>
    </xf>
    <xf numFmtId="0" fontId="9" fillId="0" borderId="40" xfId="0" applyFont="1" applyBorder="1" applyAlignment="1">
      <alignment vertical="top"/>
    </xf>
    <xf numFmtId="0" fontId="9" fillId="0" borderId="3" xfId="0" applyFont="1" applyBorder="1" applyAlignment="1">
      <alignment vertical="top"/>
    </xf>
    <xf numFmtId="0" fontId="9" fillId="0" borderId="4" xfId="0" applyFont="1" applyBorder="1" applyAlignment="1">
      <alignment vertical="top"/>
    </xf>
    <xf numFmtId="0" fontId="9" fillId="0" borderId="32" xfId="0" applyFont="1" applyBorder="1" applyAlignment="1">
      <alignment vertical="top"/>
    </xf>
    <xf numFmtId="167" fontId="21" fillId="0" borderId="0" xfId="0" applyNumberFormat="1" applyFont="1" applyFill="1" applyBorder="1" applyAlignment="1" applyProtection="1">
      <alignment horizontal="right" vertical="center" indent="5"/>
      <protection hidden="1"/>
    </xf>
    <xf numFmtId="0" fontId="7" fillId="26" borderId="18" xfId="14" applyFill="1" applyBorder="1" applyAlignment="1" applyProtection="1">
      <alignment horizontal="center"/>
      <protection hidden="1"/>
    </xf>
    <xf numFmtId="0" fontId="9" fillId="26" borderId="18" xfId="14" applyFont="1" applyFill="1" applyBorder="1" applyAlignment="1" applyProtection="1">
      <alignment horizontal="center" vertical="center"/>
      <protection hidden="1"/>
    </xf>
    <xf numFmtId="0" fontId="36" fillId="0" borderId="0" xfId="0" applyFont="1" applyAlignment="1">
      <alignment horizontal="left" vertical="top" wrapText="1" indent="4"/>
    </xf>
    <xf numFmtId="0" fontId="56" fillId="0" borderId="0" xfId="13" applyFont="1" applyBorder="1" applyAlignment="1" applyProtection="1">
      <alignment vertical="center"/>
      <protection hidden="1"/>
    </xf>
    <xf numFmtId="0" fontId="56" fillId="0" borderId="9" xfId="13" applyFont="1" applyBorder="1" applyAlignment="1" applyProtection="1">
      <alignment vertical="center"/>
      <protection hidden="1"/>
    </xf>
    <xf numFmtId="0" fontId="21" fillId="0" borderId="0" xfId="0" applyFont="1" applyFill="1" applyBorder="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21" fillId="0" borderId="0" xfId="0" applyFont="1" applyAlignment="1">
      <alignment vertical="top" wrapText="1"/>
    </xf>
    <xf numFmtId="0" fontId="17" fillId="0" borderId="0" xfId="5" applyFont="1" applyBorder="1" applyAlignment="1" applyProtection="1">
      <alignment horizontal="center" vertical="center"/>
      <protection hidden="1"/>
    </xf>
    <xf numFmtId="0" fontId="103" fillId="0" borderId="0" xfId="0" applyFont="1" applyAlignment="1">
      <alignment horizontal="left" vertical="top" wrapText="1"/>
    </xf>
    <xf numFmtId="172" fontId="17" fillId="0" borderId="2" xfId="5" applyNumberFormat="1" applyBorder="1" applyAlignment="1" applyProtection="1">
      <alignment horizontal="left"/>
      <protection hidden="1"/>
    </xf>
    <xf numFmtId="172" fontId="17" fillId="0" borderId="3" xfId="5" applyNumberFormat="1" applyBorder="1" applyAlignment="1" applyProtection="1">
      <alignment horizontal="left"/>
      <protection hidden="1"/>
    </xf>
    <xf numFmtId="172" fontId="17" fillId="0" borderId="4" xfId="5" applyNumberFormat="1" applyBorder="1" applyAlignment="1" applyProtection="1">
      <alignment horizontal="left"/>
      <protection hidden="1"/>
    </xf>
    <xf numFmtId="0" fontId="95" fillId="23" borderId="2" xfId="5" applyFont="1" applyFill="1" applyBorder="1" applyAlignment="1" applyProtection="1">
      <alignment horizontal="left" vertical="center" wrapText="1"/>
      <protection hidden="1"/>
    </xf>
    <xf numFmtId="0" fontId="95" fillId="23" borderId="3" xfId="5" applyFont="1" applyFill="1" applyBorder="1" applyAlignment="1" applyProtection="1">
      <alignment horizontal="left" vertical="center" wrapText="1"/>
      <protection hidden="1"/>
    </xf>
    <xf numFmtId="0" fontId="95" fillId="23" borderId="4" xfId="5" applyFont="1" applyFill="1" applyBorder="1" applyAlignment="1" applyProtection="1">
      <alignment horizontal="left" vertical="center" wrapText="1"/>
      <protection hidden="1"/>
    </xf>
    <xf numFmtId="0" fontId="17" fillId="0" borderId="32" xfId="7" applyFont="1" applyBorder="1" applyAlignment="1" applyProtection="1">
      <alignment vertical="center" wrapText="1"/>
      <protection hidden="1"/>
    </xf>
    <xf numFmtId="0" fontId="17" fillId="0" borderId="36" xfId="7" applyFont="1" applyBorder="1" applyAlignment="1" applyProtection="1">
      <alignment vertical="center" wrapText="1"/>
      <protection hidden="1"/>
    </xf>
    <xf numFmtId="0" fontId="17" fillId="0" borderId="37" xfId="7" applyFont="1" applyBorder="1" applyAlignment="1" applyProtection="1">
      <alignment vertical="center" wrapText="1"/>
      <protection hidden="1"/>
    </xf>
    <xf numFmtId="0" fontId="33" fillId="0" borderId="8" xfId="11" applyFill="1" applyBorder="1" applyAlignment="1" applyProtection="1">
      <alignment horizontal="left"/>
    </xf>
    <xf numFmtId="0" fontId="33" fillId="0" borderId="0" xfId="11" applyFill="1" applyBorder="1" applyAlignment="1" applyProtection="1">
      <alignment horizontal="left"/>
    </xf>
    <xf numFmtId="0" fontId="22" fillId="0" borderId="2" xfId="5" applyFont="1" applyBorder="1" applyAlignment="1" applyProtection="1">
      <alignment horizontal="center" vertical="center" wrapText="1"/>
      <protection hidden="1"/>
    </xf>
    <xf numFmtId="0" fontId="22" fillId="0" borderId="3" xfId="5" applyFont="1" applyBorder="1" applyAlignment="1" applyProtection="1">
      <alignment horizontal="center" vertical="center" wrapText="1"/>
      <protection hidden="1"/>
    </xf>
    <xf numFmtId="0" fontId="22" fillId="0" borderId="4" xfId="5" applyFont="1" applyBorder="1" applyAlignment="1" applyProtection="1">
      <alignment horizontal="center" vertical="center" wrapText="1"/>
      <protection hidden="1"/>
    </xf>
    <xf numFmtId="0" fontId="103" fillId="0" borderId="0" xfId="0" applyFont="1" applyAlignment="1">
      <alignment vertical="center" wrapText="1"/>
    </xf>
    <xf numFmtId="0" fontId="28" fillId="0" borderId="0" xfId="0" applyFont="1" applyAlignment="1">
      <alignment vertical="center" wrapText="1"/>
    </xf>
    <xf numFmtId="0" fontId="21" fillId="0" borderId="0" xfId="0" applyFont="1" applyFill="1" applyBorder="1" applyAlignment="1">
      <alignment vertical="top" wrapText="1"/>
    </xf>
    <xf numFmtId="0" fontId="100" fillId="0" borderId="32" xfId="13" applyFont="1" applyBorder="1" applyAlignment="1" applyProtection="1">
      <alignment horizontal="center" vertical="center"/>
      <protection hidden="1"/>
    </xf>
    <xf numFmtId="0" fontId="100" fillId="0" borderId="36" xfId="13" applyFont="1" applyBorder="1" applyAlignment="1" applyProtection="1">
      <alignment horizontal="center" vertical="center"/>
      <protection hidden="1"/>
    </xf>
    <xf numFmtId="0" fontId="100" fillId="0" borderId="37" xfId="13" applyFont="1" applyBorder="1" applyAlignment="1" applyProtection="1">
      <alignment horizontal="center" vertical="center"/>
      <protection hidden="1"/>
    </xf>
    <xf numFmtId="0" fontId="134" fillId="0" borderId="8" xfId="0" applyFont="1" applyBorder="1" applyAlignment="1">
      <alignment horizontal="center" vertical="top"/>
    </xf>
    <xf numFmtId="0" fontId="134" fillId="0" borderId="0" xfId="0" applyFont="1" applyBorder="1" applyAlignment="1">
      <alignment horizontal="center" vertical="top"/>
    </xf>
    <xf numFmtId="0" fontId="134" fillId="0" borderId="9" xfId="0" applyFont="1" applyBorder="1" applyAlignment="1">
      <alignment horizontal="center" vertical="top"/>
    </xf>
    <xf numFmtId="0" fontId="61" fillId="0" borderId="0" xfId="0" applyFont="1" applyAlignment="1">
      <alignment horizontal="left" vertical="top" wrapText="1"/>
    </xf>
    <xf numFmtId="0" fontId="17" fillId="0" borderId="8" xfId="13" applyFont="1" applyBorder="1" applyAlignment="1" applyProtection="1">
      <alignment vertical="center" wrapText="1"/>
      <protection hidden="1"/>
    </xf>
    <xf numFmtId="0" fontId="17" fillId="0" borderId="0" xfId="13" applyFont="1" applyBorder="1" applyAlignment="1" applyProtection="1">
      <alignment vertical="center" wrapText="1"/>
      <protection hidden="1"/>
    </xf>
    <xf numFmtId="0" fontId="17" fillId="0" borderId="9" xfId="13" applyFont="1" applyBorder="1" applyAlignment="1" applyProtection="1">
      <alignment vertical="center" wrapText="1"/>
      <protection hidden="1"/>
    </xf>
    <xf numFmtId="0" fontId="108" fillId="21" borderId="48" xfId="0" applyFont="1" applyFill="1" applyBorder="1" applyAlignment="1" applyProtection="1">
      <alignment horizontal="center" vertical="center" wrapText="1"/>
      <protection hidden="1"/>
    </xf>
    <xf numFmtId="0" fontId="108" fillId="21" borderId="3" xfId="0" applyFont="1" applyFill="1" applyBorder="1" applyAlignment="1" applyProtection="1">
      <alignment horizontal="center" vertical="center" wrapText="1"/>
      <protection hidden="1"/>
    </xf>
    <xf numFmtId="0" fontId="108" fillId="21" borderId="4" xfId="0" applyFont="1" applyFill="1" applyBorder="1" applyAlignment="1" applyProtection="1">
      <alignment horizontal="center" vertical="center" wrapText="1"/>
      <protection hidden="1"/>
    </xf>
    <xf numFmtId="0" fontId="17" fillId="0" borderId="45" xfId="0" applyFont="1" applyFill="1" applyBorder="1" applyAlignment="1" applyProtection="1">
      <alignment vertical="center" wrapText="1"/>
      <protection hidden="1"/>
    </xf>
    <xf numFmtId="0" fontId="17" fillId="0" borderId="46" xfId="0" applyFont="1" applyFill="1" applyBorder="1" applyAlignment="1" applyProtection="1">
      <alignment vertical="center" wrapText="1"/>
      <protection hidden="1"/>
    </xf>
    <xf numFmtId="0" fontId="17" fillId="0" borderId="47" xfId="0" applyFont="1" applyFill="1" applyBorder="1" applyAlignment="1" applyProtection="1">
      <alignment vertical="center" wrapText="1"/>
      <protection hidden="1"/>
    </xf>
    <xf numFmtId="0" fontId="17" fillId="0" borderId="11" xfId="0" applyFont="1" applyBorder="1" applyAlignment="1" applyProtection="1">
      <alignment vertical="center" wrapText="1"/>
      <protection hidden="1"/>
    </xf>
    <xf numFmtId="0" fontId="17" fillId="0" borderId="12" xfId="0" applyFont="1" applyBorder="1" applyAlignment="1" applyProtection="1">
      <alignment vertical="center" wrapText="1"/>
      <protection hidden="1"/>
    </xf>
    <xf numFmtId="0" fontId="17" fillId="0" borderId="13" xfId="0" applyFont="1" applyBorder="1" applyAlignment="1" applyProtection="1">
      <alignment vertical="center" wrapText="1"/>
      <protection hidden="1"/>
    </xf>
    <xf numFmtId="0" fontId="17" fillId="0" borderId="25" xfId="0" applyFont="1" applyFill="1" applyBorder="1" applyAlignment="1" applyProtection="1">
      <alignment vertical="center" wrapText="1"/>
      <protection hidden="1"/>
    </xf>
    <xf numFmtId="0" fontId="17" fillId="0" borderId="27" xfId="0" applyFont="1" applyFill="1" applyBorder="1" applyAlignment="1" applyProtection="1">
      <alignment vertical="center" wrapText="1"/>
      <protection hidden="1"/>
    </xf>
    <xf numFmtId="0" fontId="17" fillId="0" borderId="28" xfId="0" applyFont="1" applyFill="1" applyBorder="1" applyAlignment="1" applyProtection="1">
      <alignment vertical="center" wrapText="1"/>
      <protection hidden="1"/>
    </xf>
    <xf numFmtId="0" fontId="106" fillId="24" borderId="32" xfId="0" applyFont="1" applyFill="1" applyBorder="1" applyAlignment="1" applyProtection="1">
      <alignment vertical="center"/>
      <protection hidden="1"/>
    </xf>
    <xf numFmtId="0" fontId="106" fillId="24" borderId="36" xfId="0" applyFont="1" applyFill="1" applyBorder="1" applyAlignment="1" applyProtection="1">
      <alignment vertical="center"/>
      <protection hidden="1"/>
    </xf>
    <xf numFmtId="0" fontId="106" fillId="24" borderId="37" xfId="0" applyFont="1" applyFill="1" applyBorder="1" applyAlignment="1" applyProtection="1">
      <alignment vertical="center"/>
      <protection hidden="1"/>
    </xf>
    <xf numFmtId="0" fontId="17" fillId="0" borderId="15" xfId="13" applyFont="1" applyBorder="1" applyAlignment="1" applyProtection="1">
      <alignment vertical="center" wrapText="1"/>
      <protection hidden="1"/>
    </xf>
    <xf numFmtId="0" fontId="17" fillId="0" borderId="16" xfId="13" applyFont="1" applyBorder="1" applyAlignment="1" applyProtection="1">
      <alignment vertical="center" wrapText="1"/>
      <protection hidden="1"/>
    </xf>
    <xf numFmtId="0" fontId="17" fillId="0" borderId="84" xfId="13" applyFont="1" applyBorder="1" applyAlignment="1" applyProtection="1">
      <alignment vertical="center" wrapText="1"/>
      <protection hidden="1"/>
    </xf>
    <xf numFmtId="0" fontId="21" fillId="0" borderId="32" xfId="0" applyFont="1" applyBorder="1" applyAlignment="1" applyProtection="1">
      <alignment vertical="center" wrapText="1"/>
      <protection hidden="1"/>
    </xf>
    <xf numFmtId="0" fontId="21" fillId="0" borderId="36" xfId="0" applyFont="1" applyBorder="1" applyAlignment="1" applyProtection="1">
      <alignment vertical="center" wrapText="1"/>
      <protection hidden="1"/>
    </xf>
    <xf numFmtId="0" fontId="21" fillId="0" borderId="37" xfId="0" applyFont="1" applyBorder="1" applyAlignment="1" applyProtection="1">
      <alignment vertical="center" wrapText="1"/>
      <protection hidden="1"/>
    </xf>
    <xf numFmtId="0" fontId="21" fillId="0" borderId="8"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9" xfId="0" applyFont="1" applyFill="1" applyBorder="1" applyAlignment="1" applyProtection="1">
      <alignment vertical="center" wrapText="1"/>
      <protection hidden="1"/>
    </xf>
    <xf numFmtId="0" fontId="21" fillId="0" borderId="29" xfId="0" applyFont="1" applyBorder="1" applyAlignment="1" applyProtection="1">
      <alignment vertical="center"/>
      <protection hidden="1"/>
    </xf>
    <xf numFmtId="0" fontId="21" fillId="0" borderId="1" xfId="0" applyFont="1" applyBorder="1" applyAlignment="1" applyProtection="1">
      <alignment vertical="center"/>
      <protection hidden="1"/>
    </xf>
    <xf numFmtId="0" fontId="21" fillId="0" borderId="40" xfId="0" applyFont="1" applyBorder="1" applyAlignment="1" applyProtection="1">
      <alignment vertical="center"/>
      <protection hidden="1"/>
    </xf>
    <xf numFmtId="0" fontId="84" fillId="0" borderId="0" xfId="0" applyFont="1" applyBorder="1" applyAlignment="1" applyProtection="1">
      <alignment horizontal="center" vertical="center" wrapText="1"/>
      <protection hidden="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35" fillId="0" borderId="5" xfId="0" applyFont="1" applyFill="1" applyBorder="1" applyAlignment="1" applyProtection="1">
      <alignment vertical="center" wrapText="1"/>
      <protection hidden="1"/>
    </xf>
    <xf numFmtId="0" fontId="35" fillId="0" borderId="6" xfId="0" applyFont="1" applyFill="1" applyBorder="1" applyAlignment="1" applyProtection="1">
      <alignment vertical="center" wrapText="1"/>
      <protection hidden="1"/>
    </xf>
    <xf numFmtId="0" fontId="35" fillId="0" borderId="24" xfId="0" applyFont="1" applyFill="1" applyBorder="1" applyAlignment="1" applyProtection="1">
      <alignment vertical="center" wrapText="1"/>
      <protection hidden="1"/>
    </xf>
    <xf numFmtId="0" fontId="17" fillId="0" borderId="29" xfId="13" applyFont="1" applyBorder="1" applyAlignment="1" applyProtection="1">
      <alignment vertical="center" wrapText="1"/>
      <protection hidden="1"/>
    </xf>
    <xf numFmtId="0" fontId="17" fillId="0" borderId="1" xfId="13" applyFont="1" applyBorder="1" applyAlignment="1" applyProtection="1">
      <alignment vertical="center" wrapText="1"/>
      <protection hidden="1"/>
    </xf>
    <xf numFmtId="0" fontId="17" fillId="0" borderId="40" xfId="13" applyFont="1" applyBorder="1" applyAlignment="1" applyProtection="1">
      <alignment vertical="center" wrapText="1"/>
      <protection hidden="1"/>
    </xf>
    <xf numFmtId="0" fontId="35" fillId="0" borderId="38" xfId="0" applyFont="1" applyBorder="1" applyAlignment="1" applyProtection="1">
      <alignment vertical="center" wrapText="1"/>
      <protection hidden="1"/>
    </xf>
    <xf numFmtId="0" fontId="35" fillId="0" borderId="27" xfId="0" applyFont="1" applyBorder="1" applyAlignment="1" applyProtection="1">
      <alignment vertical="center" wrapText="1"/>
      <protection hidden="1"/>
    </xf>
    <xf numFmtId="0" fontId="35" fillId="0" borderId="26" xfId="0" applyFont="1" applyBorder="1" applyAlignment="1" applyProtection="1">
      <alignment vertical="center" wrapText="1"/>
      <protection hidden="1"/>
    </xf>
    <xf numFmtId="0" fontId="17" fillId="0" borderId="2" xfId="0" applyFont="1" applyBorder="1" applyAlignment="1" applyProtection="1">
      <alignment vertical="center" wrapText="1"/>
      <protection hidden="1"/>
    </xf>
    <xf numFmtId="0" fontId="17" fillId="0" borderId="3" xfId="0" applyFont="1" applyBorder="1" applyAlignment="1" applyProtection="1">
      <alignment vertical="center" wrapText="1"/>
      <protection hidden="1"/>
    </xf>
    <xf numFmtId="0" fontId="17" fillId="0" borderId="4" xfId="0" applyFont="1" applyBorder="1" applyAlignment="1" applyProtection="1">
      <alignment vertical="center" wrapText="1"/>
      <protection hidden="1"/>
    </xf>
    <xf numFmtId="0" fontId="108" fillId="21" borderId="2" xfId="0" applyFont="1" applyFill="1" applyBorder="1" applyAlignment="1" applyProtection="1">
      <alignment horizontal="center" vertical="center" wrapText="1"/>
      <protection hidden="1"/>
    </xf>
    <xf numFmtId="0" fontId="108" fillId="21" borderId="51" xfId="0" applyFont="1" applyFill="1" applyBorder="1" applyAlignment="1" applyProtection="1">
      <alignment horizontal="center" vertical="center" wrapText="1"/>
      <protection hidden="1"/>
    </xf>
    <xf numFmtId="0" fontId="109" fillId="23" borderId="2" xfId="0" applyFont="1" applyFill="1" applyBorder="1" applyAlignment="1">
      <alignment horizontal="left" vertical="center"/>
    </xf>
    <xf numFmtId="0" fontId="109" fillId="23" borderId="3" xfId="0" applyFont="1" applyFill="1" applyBorder="1" applyAlignment="1">
      <alignment horizontal="left" vertical="center"/>
    </xf>
    <xf numFmtId="0" fontId="109" fillId="23" borderId="4" xfId="0" applyFont="1" applyFill="1" applyBorder="1" applyAlignment="1">
      <alignment horizontal="left" vertical="center"/>
    </xf>
    <xf numFmtId="14" fontId="0" fillId="0" borderId="2" xfId="0" applyNumberFormat="1" applyBorder="1" applyAlignment="1" applyProtection="1">
      <alignment horizontal="center" vertical="top" wrapText="1"/>
      <protection locked="0" hidden="1"/>
    </xf>
    <xf numFmtId="0" fontId="0" fillId="0" borderId="3" xfId="0" applyBorder="1" applyAlignment="1" applyProtection="1">
      <alignment horizontal="center" vertical="top" wrapText="1"/>
      <protection locked="0" hidden="1"/>
    </xf>
    <xf numFmtId="0" fontId="0" fillId="0" borderId="4" xfId="0" applyBorder="1" applyAlignment="1" applyProtection="1">
      <alignment horizontal="center" vertical="top" wrapText="1"/>
      <protection locked="0" hidden="1"/>
    </xf>
    <xf numFmtId="0" fontId="32" fillId="0" borderId="32" xfId="0" applyFont="1" applyBorder="1" applyAlignment="1" applyProtection="1">
      <alignment horizontal="center" vertical="center" wrapText="1"/>
      <protection hidden="1"/>
    </xf>
    <xf numFmtId="0" fontId="32" fillId="0" borderId="36" xfId="0" applyFont="1" applyBorder="1" applyAlignment="1" applyProtection="1">
      <alignment horizontal="center" vertical="center" wrapText="1"/>
      <protection hidden="1"/>
    </xf>
    <xf numFmtId="0" fontId="32" fillId="0" borderId="37" xfId="0" applyFont="1" applyBorder="1" applyAlignment="1" applyProtection="1">
      <alignment horizontal="center" vertical="center" wrapText="1"/>
      <protection hidden="1"/>
    </xf>
    <xf numFmtId="0" fontId="32" fillId="0" borderId="8"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9"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0" fillId="0" borderId="32" xfId="0" applyBorder="1" applyAlignment="1" applyProtection="1">
      <alignment horizontal="center" vertical="center" wrapText="1"/>
      <protection locked="0" hidden="1"/>
    </xf>
    <xf numFmtId="0" fontId="0" fillId="0" borderId="36" xfId="0" applyBorder="1" applyAlignment="1" applyProtection="1">
      <alignment horizontal="center" vertical="center" wrapText="1"/>
      <protection locked="0" hidden="1"/>
    </xf>
    <xf numFmtId="0" fontId="0" fillId="0" borderId="37" xfId="0" applyBorder="1" applyAlignment="1" applyProtection="1">
      <alignment horizontal="center" vertical="center" wrapText="1"/>
      <protection locked="0" hidden="1"/>
    </xf>
    <xf numFmtId="0" fontId="0" fillId="0" borderId="8"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9" xfId="0" applyBorder="1" applyAlignment="1" applyProtection="1">
      <alignment horizontal="center" vertical="center" wrapText="1"/>
      <protection locked="0" hidden="1"/>
    </xf>
    <xf numFmtId="0" fontId="0" fillId="0" borderId="29" xfId="0"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40" xfId="0" applyBorder="1" applyAlignment="1" applyProtection="1">
      <alignment horizontal="center" vertical="center" wrapText="1"/>
      <protection locked="0" hidden="1"/>
    </xf>
    <xf numFmtId="0" fontId="23" fillId="6" borderId="2" xfId="0" applyFont="1" applyFill="1" applyBorder="1" applyAlignment="1" applyProtection="1">
      <alignment horizontal="center"/>
      <protection hidden="1"/>
    </xf>
    <xf numFmtId="0" fontId="0" fillId="0" borderId="3" xfId="0" applyBorder="1" applyAlignment="1" applyProtection="1">
      <protection hidden="1"/>
    </xf>
    <xf numFmtId="0" fontId="0" fillId="0" borderId="4" xfId="0" applyBorder="1" applyAlignment="1" applyProtection="1">
      <protection hidden="1"/>
    </xf>
    <xf numFmtId="0" fontId="22" fillId="0" borderId="2" xfId="0" applyFont="1" applyFill="1" applyBorder="1" applyAlignment="1" applyProtection="1">
      <alignment horizontal="left" wrapText="1"/>
      <protection hidden="1"/>
    </xf>
    <xf numFmtId="0" fontId="22" fillId="0" borderId="3" xfId="0" applyFont="1" applyFill="1" applyBorder="1" applyAlignment="1" applyProtection="1">
      <alignment horizontal="left" wrapText="1"/>
      <protection hidden="1"/>
    </xf>
    <xf numFmtId="0" fontId="22" fillId="0" borderId="4" xfId="0" applyFont="1" applyFill="1" applyBorder="1" applyAlignment="1" applyProtection="1">
      <alignment horizontal="left" wrapText="1"/>
      <protection hidden="1"/>
    </xf>
    <xf numFmtId="0" fontId="22" fillId="0" borderId="2"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165" fontId="0" fillId="0" borderId="11" xfId="0" applyNumberFormat="1" applyFill="1" applyBorder="1" applyAlignment="1" applyProtection="1">
      <alignment horizontal="left" indent="1"/>
      <protection locked="0"/>
    </xf>
    <xf numFmtId="165" fontId="0" fillId="0" borderId="12" xfId="0" applyNumberFormat="1" applyFill="1" applyBorder="1" applyAlignment="1" applyProtection="1">
      <alignment horizontal="left" indent="1"/>
      <protection locked="0"/>
    </xf>
    <xf numFmtId="49" fontId="0" fillId="0" borderId="11" xfId="0" applyNumberFormat="1" applyFill="1" applyBorder="1" applyAlignment="1" applyProtection="1">
      <alignment horizontal="left" indent="1"/>
      <protection locked="0"/>
    </xf>
    <xf numFmtId="49" fontId="0" fillId="0" borderId="12" xfId="0" applyNumberFormat="1" applyFill="1" applyBorder="1" applyAlignment="1" applyProtection="1">
      <alignment horizontal="left" indent="1"/>
      <protection locked="0"/>
    </xf>
    <xf numFmtId="49" fontId="0" fillId="0" borderId="13" xfId="0" applyNumberFormat="1" applyFill="1" applyBorder="1" applyAlignment="1" applyProtection="1">
      <alignment horizontal="left" indent="1"/>
      <protection locked="0"/>
    </xf>
    <xf numFmtId="0" fontId="12" fillId="3" borderId="6" xfId="0" applyFont="1" applyFill="1" applyBorder="1" applyAlignment="1">
      <alignment horizontal="left"/>
    </xf>
    <xf numFmtId="165" fontId="0" fillId="0" borderId="23" xfId="0" applyNumberFormat="1" applyFill="1" applyBorder="1" applyAlignment="1" applyProtection="1">
      <alignment horizontal="left" indent="1"/>
      <protection locked="0"/>
    </xf>
    <xf numFmtId="165" fontId="0" fillId="0" borderId="24" xfId="0" applyNumberFormat="1" applyFill="1" applyBorder="1" applyAlignment="1" applyProtection="1">
      <alignment horizontal="left" indent="1"/>
      <protection locked="0"/>
    </xf>
    <xf numFmtId="0" fontId="0" fillId="0" borderId="23" xfId="0" applyFill="1" applyBorder="1" applyAlignment="1" applyProtection="1">
      <protection locked="0"/>
    </xf>
    <xf numFmtId="0" fontId="0" fillId="0" borderId="7" xfId="0" applyFill="1" applyBorder="1" applyAlignment="1" applyProtection="1">
      <protection locked="0"/>
    </xf>
    <xf numFmtId="165" fontId="0" fillId="0" borderId="25" xfId="0" applyNumberFormat="1" applyFill="1" applyBorder="1" applyAlignment="1" applyProtection="1">
      <alignment horizontal="left" indent="1"/>
      <protection locked="0"/>
    </xf>
    <xf numFmtId="165" fontId="0" fillId="0" borderId="27" xfId="0" applyNumberFormat="1" applyFill="1" applyBorder="1" applyAlignment="1" applyProtection="1">
      <alignment horizontal="left" indent="1"/>
      <protection locked="0"/>
    </xf>
    <xf numFmtId="49" fontId="0" fillId="0" borderId="25" xfId="0" applyNumberFormat="1" applyFill="1" applyBorder="1" applyAlignment="1" applyProtection="1">
      <alignment horizontal="left" indent="1"/>
      <protection locked="0"/>
    </xf>
    <xf numFmtId="49" fontId="0" fillId="0" borderId="27" xfId="0" applyNumberFormat="1" applyFill="1" applyBorder="1" applyAlignment="1" applyProtection="1">
      <alignment horizontal="left" indent="1"/>
      <protection locked="0"/>
    </xf>
    <xf numFmtId="49" fontId="0" fillId="0" borderId="28" xfId="0" applyNumberFormat="1" applyFill="1" applyBorder="1" applyAlignment="1" applyProtection="1">
      <alignment horizontal="left" indent="1"/>
      <protection locked="0"/>
    </xf>
    <xf numFmtId="0" fontId="22" fillId="0" borderId="32" xfId="0" applyFont="1" applyFill="1" applyBorder="1" applyAlignment="1" applyProtection="1">
      <alignment horizontal="left" wrapText="1"/>
      <protection hidden="1"/>
    </xf>
    <xf numFmtId="0" fontId="22" fillId="0" borderId="36" xfId="0" applyFont="1" applyFill="1" applyBorder="1" applyAlignment="1" applyProtection="1">
      <alignment horizontal="left" wrapText="1"/>
      <protection hidden="1"/>
    </xf>
    <xf numFmtId="0" fontId="22" fillId="0" borderId="37" xfId="0" applyFont="1" applyFill="1" applyBorder="1" applyAlignment="1" applyProtection="1">
      <alignment horizontal="left" wrapText="1"/>
      <protection hidden="1"/>
    </xf>
    <xf numFmtId="0" fontId="12" fillId="0" borderId="11" xfId="0" applyFont="1" applyFill="1" applyBorder="1" applyAlignment="1" applyProtection="1">
      <protection locked="0"/>
    </xf>
    <xf numFmtId="0" fontId="9" fillId="0" borderId="12" xfId="0" applyFont="1" applyFill="1" applyBorder="1" applyAlignment="1" applyProtection="1">
      <protection locked="0"/>
    </xf>
    <xf numFmtId="0" fontId="9" fillId="0" borderId="14" xfId="0" applyFont="1" applyFill="1" applyBorder="1" applyAlignment="1" applyProtection="1">
      <protection locked="0"/>
    </xf>
    <xf numFmtId="0" fontId="12" fillId="21" borderId="12" xfId="0" applyFont="1" applyFill="1" applyBorder="1" applyAlignment="1">
      <alignment horizontal="left"/>
    </xf>
    <xf numFmtId="165" fontId="9" fillId="0" borderId="11" xfId="0" applyNumberFormat="1" applyFont="1" applyFill="1" applyBorder="1" applyAlignment="1" applyProtection="1">
      <alignment horizontal="left" indent="1"/>
      <protection locked="0"/>
    </xf>
    <xf numFmtId="165" fontId="9" fillId="0" borderId="12" xfId="0" applyNumberFormat="1" applyFont="1" applyFill="1" applyBorder="1" applyAlignment="1" applyProtection="1">
      <alignment horizontal="left" indent="1"/>
      <protection locked="0"/>
    </xf>
    <xf numFmtId="165" fontId="9" fillId="0" borderId="13" xfId="0" applyNumberFormat="1" applyFont="1" applyFill="1" applyBorder="1" applyAlignment="1" applyProtection="1">
      <alignment horizontal="left" indent="1"/>
      <protection locked="0"/>
    </xf>
    <xf numFmtId="0" fontId="12" fillId="3" borderId="12" xfId="0" applyFont="1" applyFill="1" applyBorder="1" applyAlignment="1">
      <alignment horizontal="left"/>
    </xf>
    <xf numFmtId="165" fontId="0" fillId="0" borderId="14" xfId="0" applyNumberFormat="1" applyFill="1" applyBorder="1" applyAlignment="1" applyProtection="1">
      <alignment horizontal="left" indent="1"/>
      <protection locked="0"/>
    </xf>
    <xf numFmtId="0" fontId="0" fillId="0" borderId="11" xfId="0" applyFill="1" applyBorder="1" applyAlignment="1" applyProtection="1">
      <protection locked="0"/>
    </xf>
    <xf numFmtId="0" fontId="0" fillId="0" borderId="13" xfId="0" applyFill="1" applyBorder="1" applyAlignment="1" applyProtection="1">
      <protection locked="0"/>
    </xf>
    <xf numFmtId="0" fontId="12" fillId="21" borderId="17" xfId="0" applyFont="1" applyFill="1" applyBorder="1" applyAlignment="1">
      <alignment horizontal="left"/>
    </xf>
    <xf numFmtId="0" fontId="12" fillId="21" borderId="14" xfId="0" applyFont="1" applyFill="1" applyBorder="1" applyAlignment="1">
      <alignment horizontal="left"/>
    </xf>
    <xf numFmtId="0" fontId="13" fillId="0" borderId="11"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0" fillId="16" borderId="11" xfId="0" applyFill="1" applyBorder="1" applyAlignment="1" applyProtection="1">
      <alignment shrinkToFit="1"/>
      <protection locked="0"/>
    </xf>
    <xf numFmtId="0" fontId="0" fillId="16" borderId="12" xfId="0" applyFill="1" applyBorder="1" applyAlignment="1" applyProtection="1">
      <alignment shrinkToFit="1"/>
      <protection locked="0"/>
    </xf>
    <xf numFmtId="0" fontId="0" fillId="16" borderId="14" xfId="0" applyFill="1" applyBorder="1" applyAlignment="1" applyProtection="1">
      <alignment shrinkToFit="1"/>
      <protection locked="0"/>
    </xf>
    <xf numFmtId="165" fontId="0" fillId="0" borderId="13" xfId="0" applyNumberFormat="1" applyFill="1" applyBorder="1" applyAlignment="1" applyProtection="1">
      <alignment horizontal="left" indent="1"/>
      <protection locked="0"/>
    </xf>
    <xf numFmtId="0" fontId="0" fillId="0" borderId="11" xfId="0" applyFont="1" applyFill="1" applyBorder="1" applyAlignment="1" applyProtection="1">
      <protection locked="0" hidden="1"/>
    </xf>
    <xf numFmtId="0" fontId="0" fillId="0" borderId="12" xfId="0" applyFont="1" applyFill="1" applyBorder="1" applyAlignment="1" applyProtection="1">
      <protection locked="0" hidden="1"/>
    </xf>
    <xf numFmtId="0" fontId="0" fillId="0" borderId="13" xfId="0" applyFont="1" applyFill="1" applyBorder="1" applyAlignment="1" applyProtection="1">
      <protection locked="0" hidden="1"/>
    </xf>
    <xf numFmtId="0" fontId="0" fillId="0" borderId="23"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11" xfId="0" applyFont="1" applyFill="1" applyBorder="1" applyAlignment="1" applyProtection="1">
      <protection locked="0"/>
    </xf>
    <xf numFmtId="0" fontId="0" fillId="0" borderId="14" xfId="0" applyFont="1" applyFill="1" applyBorder="1" applyAlignment="1" applyProtection="1">
      <protection locked="0"/>
    </xf>
    <xf numFmtId="166" fontId="0" fillId="0" borderId="12" xfId="0" applyNumberFormat="1" applyFont="1" applyFill="1" applyBorder="1" applyAlignment="1" applyProtection="1">
      <alignment horizontal="left"/>
      <protection locked="0"/>
    </xf>
    <xf numFmtId="166" fontId="0" fillId="0" borderId="13" xfId="0" applyNumberFormat="1" applyFont="1" applyFill="1" applyBorder="1" applyAlignment="1" applyProtection="1">
      <alignment horizontal="left"/>
      <protection locked="0"/>
    </xf>
    <xf numFmtId="0" fontId="0" fillId="0" borderId="14" xfId="0" applyFill="1" applyBorder="1" applyAlignment="1" applyProtection="1">
      <protection locked="0"/>
    </xf>
    <xf numFmtId="0" fontId="0" fillId="21" borderId="11" xfId="0" applyFill="1" applyBorder="1" applyAlignment="1" applyProtection="1">
      <protection locked="0"/>
    </xf>
    <xf numFmtId="0" fontId="0" fillId="21" borderId="12" xfId="0" applyFill="1" applyBorder="1" applyAlignment="1" applyProtection="1">
      <protection locked="0"/>
    </xf>
    <xf numFmtId="0" fontId="0" fillId="21" borderId="13" xfId="0" applyFill="1" applyBorder="1" applyAlignment="1" applyProtection="1">
      <protection locked="0"/>
    </xf>
    <xf numFmtId="0" fontId="12" fillId="21" borderId="17" xfId="0" applyFont="1" applyFill="1" applyBorder="1"/>
    <xf numFmtId="0" fontId="12" fillId="21" borderId="12" xfId="0" applyFont="1" applyFill="1" applyBorder="1"/>
    <xf numFmtId="0" fontId="12" fillId="21" borderId="14" xfId="0" applyFont="1" applyFill="1" applyBorder="1"/>
    <xf numFmtId="0" fontId="0" fillId="0" borderId="11"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1" xfId="0" applyFill="1" applyBorder="1" applyProtection="1">
      <protection locked="0"/>
    </xf>
    <xf numFmtId="0" fontId="0" fillId="0" borderId="12" xfId="0" applyFill="1" applyBorder="1" applyProtection="1">
      <protection locked="0"/>
    </xf>
    <xf numFmtId="0" fontId="0" fillId="0" borderId="13" xfId="0" applyFill="1" applyBorder="1" applyProtection="1">
      <protection locked="0"/>
    </xf>
    <xf numFmtId="0" fontId="68" fillId="0" borderId="17" xfId="0" applyFont="1" applyBorder="1" applyAlignment="1">
      <alignment vertical="center" wrapText="1"/>
    </xf>
    <xf numFmtId="0" fontId="68" fillId="0" borderId="12" xfId="0" applyFont="1" applyBorder="1" applyAlignment="1">
      <alignment vertical="center" wrapText="1"/>
    </xf>
    <xf numFmtId="0" fontId="68" fillId="0" borderId="13" xfId="0" applyFont="1" applyBorder="1" applyAlignment="1">
      <alignment vertical="center" wrapText="1"/>
    </xf>
    <xf numFmtId="0" fontId="0" fillId="0" borderId="11"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28" fillId="21" borderId="11" xfId="0" applyFont="1" applyFill="1" applyBorder="1" applyAlignment="1"/>
    <xf numFmtId="0" fontId="28" fillId="21" borderId="14" xfId="0" applyFont="1" applyFill="1" applyBorder="1" applyAlignment="1"/>
    <xf numFmtId="0" fontId="0" fillId="0" borderId="13" xfId="0" applyFont="1" applyFill="1" applyBorder="1" applyAlignment="1" applyProtection="1">
      <alignment horizontal="left"/>
      <protection locked="0"/>
    </xf>
    <xf numFmtId="0" fontId="110" fillId="24" borderId="2" xfId="0" applyFont="1" applyFill="1" applyBorder="1" applyAlignment="1"/>
    <xf numFmtId="0" fontId="110" fillId="24" borderId="3" xfId="0" applyFont="1" applyFill="1" applyBorder="1" applyAlignment="1"/>
    <xf numFmtId="0" fontId="110" fillId="24" borderId="4" xfId="0" applyFont="1" applyFill="1" applyBorder="1" applyAlignment="1"/>
    <xf numFmtId="0" fontId="12" fillId="21" borderId="17" xfId="0" applyFont="1" applyFill="1" applyBorder="1" applyAlignment="1"/>
    <xf numFmtId="0" fontId="12" fillId="21" borderId="12" xfId="0" applyFont="1" applyFill="1" applyBorder="1" applyAlignment="1"/>
    <xf numFmtId="0" fontId="12" fillId="21" borderId="14" xfId="0" applyFont="1" applyFill="1" applyBorder="1" applyAlignment="1"/>
    <xf numFmtId="0" fontId="0" fillId="16" borderId="11" xfId="0" applyFill="1" applyBorder="1" applyAlignment="1" applyProtection="1">
      <protection locked="0"/>
    </xf>
    <xf numFmtId="0" fontId="0" fillId="16" borderId="12" xfId="0" applyFill="1" applyBorder="1" applyAlignment="1" applyProtection="1">
      <protection locked="0"/>
    </xf>
    <xf numFmtId="0" fontId="0" fillId="16" borderId="13" xfId="0" applyFill="1" applyBorder="1" applyAlignment="1" applyProtection="1">
      <protection locked="0"/>
    </xf>
    <xf numFmtId="0" fontId="0" fillId="0" borderId="12" xfId="0" applyFill="1" applyBorder="1" applyAlignment="1" applyProtection="1">
      <protection locked="0"/>
    </xf>
    <xf numFmtId="0" fontId="12" fillId="21" borderId="32" xfId="0" applyFont="1" applyFill="1" applyBorder="1" applyAlignment="1" applyProtection="1">
      <alignment horizontal="left" vertical="center" wrapText="1"/>
      <protection hidden="1"/>
    </xf>
    <xf numFmtId="0" fontId="12" fillId="21" borderId="33" xfId="0" applyFont="1" applyFill="1" applyBorder="1" applyAlignment="1" applyProtection="1">
      <alignment horizontal="left" vertical="center" wrapText="1"/>
      <protection hidden="1"/>
    </xf>
    <xf numFmtId="0" fontId="12" fillId="21" borderId="8" xfId="0" applyFont="1" applyFill="1" applyBorder="1" applyAlignment="1" applyProtection="1">
      <alignment horizontal="left" vertical="center" wrapText="1"/>
      <protection hidden="1"/>
    </xf>
    <xf numFmtId="0" fontId="12" fillId="21" borderId="44" xfId="0" applyFont="1" applyFill="1" applyBorder="1" applyAlignment="1" applyProtection="1">
      <alignment horizontal="left" vertical="center" wrapText="1"/>
      <protection hidden="1"/>
    </xf>
    <xf numFmtId="0" fontId="12" fillId="21" borderId="29" xfId="0" applyFont="1" applyFill="1" applyBorder="1" applyAlignment="1" applyProtection="1">
      <alignment horizontal="left" vertical="center" wrapText="1"/>
      <protection hidden="1"/>
    </xf>
    <xf numFmtId="0" fontId="12" fillId="21" borderId="30" xfId="0" applyFont="1" applyFill="1" applyBorder="1" applyAlignment="1" applyProtection="1">
      <alignment horizontal="left" vertical="center" wrapText="1"/>
      <protection hidden="1"/>
    </xf>
    <xf numFmtId="0" fontId="12" fillId="21" borderId="45" xfId="0" applyFont="1" applyFill="1" applyBorder="1" applyAlignment="1" applyProtection="1">
      <alignment wrapText="1"/>
      <protection hidden="1"/>
    </xf>
    <xf numFmtId="0" fontId="12" fillId="21" borderId="61" xfId="0" applyFont="1" applyFill="1" applyBorder="1" applyAlignment="1" applyProtection="1">
      <alignment wrapText="1"/>
      <protection hidden="1"/>
    </xf>
    <xf numFmtId="3" fontId="70" fillId="0" borderId="45" xfId="0" applyNumberFormat="1" applyFont="1" applyFill="1" applyBorder="1" applyAlignment="1" applyProtection="1">
      <alignment horizontal="right" indent="1"/>
      <protection hidden="1"/>
    </xf>
    <xf numFmtId="3" fontId="70" fillId="0" borderId="47" xfId="0" applyNumberFormat="1" applyFont="1" applyFill="1" applyBorder="1" applyAlignment="1" applyProtection="1">
      <alignment horizontal="right" indent="1"/>
      <protection hidden="1"/>
    </xf>
    <xf numFmtId="0" fontId="12" fillId="21" borderId="25" xfId="0" applyFont="1" applyFill="1" applyBorder="1" applyAlignment="1" applyProtection="1">
      <protection hidden="1"/>
    </xf>
    <xf numFmtId="0" fontId="12" fillId="21" borderId="26" xfId="0" applyFont="1" applyFill="1" applyBorder="1" applyAlignment="1" applyProtection="1">
      <protection hidden="1"/>
    </xf>
    <xf numFmtId="3" fontId="70" fillId="0" borderId="25" xfId="0" applyNumberFormat="1" applyFont="1" applyFill="1" applyBorder="1" applyAlignment="1" applyProtection="1">
      <alignment horizontal="right" indent="1"/>
      <protection hidden="1"/>
    </xf>
    <xf numFmtId="3" fontId="70" fillId="0" borderId="28" xfId="0" applyNumberFormat="1" applyFont="1" applyFill="1" applyBorder="1" applyAlignment="1" applyProtection="1">
      <alignment horizontal="right" indent="1"/>
      <protection hidden="1"/>
    </xf>
    <xf numFmtId="167" fontId="12" fillId="25" borderId="66" xfId="0" applyNumberFormat="1" applyFont="1" applyFill="1" applyBorder="1" applyAlignment="1" applyProtection="1">
      <alignment horizontal="right" vertical="center"/>
      <protection hidden="1"/>
    </xf>
    <xf numFmtId="167" fontId="12" fillId="25" borderId="36" xfId="0" applyNumberFormat="1" applyFont="1" applyFill="1" applyBorder="1" applyAlignment="1" applyProtection="1">
      <alignment horizontal="right" vertical="center"/>
      <protection hidden="1"/>
    </xf>
    <xf numFmtId="167" fontId="12" fillId="25" borderId="33" xfId="0" applyNumberFormat="1" applyFont="1" applyFill="1" applyBorder="1" applyAlignment="1" applyProtection="1">
      <alignment horizontal="right" vertical="center"/>
      <protection hidden="1"/>
    </xf>
    <xf numFmtId="167" fontId="12" fillId="25" borderId="31" xfId="0" applyNumberFormat="1" applyFont="1" applyFill="1" applyBorder="1" applyAlignment="1" applyProtection="1">
      <alignment horizontal="right" vertical="center"/>
      <protection hidden="1"/>
    </xf>
    <xf numFmtId="167" fontId="12" fillId="25" borderId="0" xfId="0" applyNumberFormat="1" applyFont="1" applyFill="1" applyBorder="1" applyAlignment="1" applyProtection="1">
      <alignment horizontal="right" vertical="center"/>
      <protection hidden="1"/>
    </xf>
    <xf numFmtId="167" fontId="12" fillId="25" borderId="44" xfId="0" applyNumberFormat="1" applyFont="1" applyFill="1" applyBorder="1" applyAlignment="1" applyProtection="1">
      <alignment horizontal="right" vertical="center"/>
      <protection hidden="1"/>
    </xf>
    <xf numFmtId="167" fontId="12" fillId="25" borderId="35" xfId="0" applyNumberFormat="1" applyFont="1" applyFill="1" applyBorder="1" applyAlignment="1" applyProtection="1">
      <alignment horizontal="right" vertical="center"/>
      <protection hidden="1"/>
    </xf>
    <xf numFmtId="167" fontId="12" fillId="25" borderId="1" xfId="0" applyNumberFormat="1" applyFont="1" applyFill="1" applyBorder="1" applyAlignment="1" applyProtection="1">
      <alignment horizontal="right" vertical="center"/>
      <protection hidden="1"/>
    </xf>
    <xf numFmtId="167" fontId="12" fillId="25" borderId="30" xfId="0" applyNumberFormat="1" applyFont="1" applyFill="1" applyBorder="1" applyAlignment="1" applyProtection="1">
      <alignment horizontal="right" vertical="center"/>
      <protection hidden="1"/>
    </xf>
    <xf numFmtId="0" fontId="13" fillId="0" borderId="32"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168" fontId="21" fillId="0" borderId="48" xfId="0" applyNumberFormat="1" applyFont="1" applyFill="1" applyBorder="1" applyAlignment="1" applyProtection="1">
      <alignment horizontal="right" vertical="center"/>
      <protection hidden="1"/>
    </xf>
    <xf numFmtId="168" fontId="21" fillId="0" borderId="3" xfId="0" applyNumberFormat="1" applyFont="1" applyFill="1" applyBorder="1" applyAlignment="1" applyProtection="1">
      <alignment horizontal="right" vertical="center"/>
      <protection hidden="1"/>
    </xf>
    <xf numFmtId="2" fontId="79" fillId="0" borderId="3" xfId="0" applyNumberFormat="1" applyFont="1" applyFill="1" applyBorder="1" applyAlignment="1" applyProtection="1">
      <alignment horizontal="center" vertical="center" wrapText="1"/>
      <protection hidden="1"/>
    </xf>
    <xf numFmtId="2" fontId="79" fillId="0" borderId="4" xfId="0" applyNumberFormat="1" applyFont="1" applyFill="1" applyBorder="1" applyAlignment="1" applyProtection="1">
      <alignment horizontal="center" vertical="center" wrapText="1"/>
      <protection hidden="1"/>
    </xf>
    <xf numFmtId="0" fontId="12" fillId="21" borderId="11" xfId="0" applyFont="1" applyFill="1" applyBorder="1" applyAlignment="1" applyProtection="1">
      <alignment wrapText="1"/>
      <protection hidden="1"/>
    </xf>
    <xf numFmtId="0" fontId="12" fillId="21" borderId="14" xfId="0" applyFont="1" applyFill="1" applyBorder="1" applyAlignment="1" applyProtection="1">
      <alignment wrapText="1"/>
      <protection hidden="1"/>
    </xf>
    <xf numFmtId="3" fontId="70" fillId="0" borderId="11" xfId="0" applyNumberFormat="1" applyFont="1" applyFill="1" applyBorder="1" applyAlignment="1" applyProtection="1">
      <alignment horizontal="right" indent="1"/>
      <protection hidden="1"/>
    </xf>
    <xf numFmtId="3" fontId="70" fillId="0" borderId="13" xfId="0" applyNumberFormat="1" applyFont="1" applyFill="1" applyBorder="1" applyAlignment="1" applyProtection="1">
      <alignment horizontal="right" indent="1"/>
      <protection hidden="1"/>
    </xf>
    <xf numFmtId="0" fontId="66" fillId="0" borderId="2" xfId="0" applyFont="1" applyFill="1" applyBorder="1" applyAlignment="1" applyProtection="1">
      <alignment horizontal="left" vertical="center" wrapText="1"/>
      <protection hidden="1"/>
    </xf>
    <xf numFmtId="0" fontId="66" fillId="0" borderId="3"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left" vertical="center" wrapText="1"/>
      <protection hidden="1"/>
    </xf>
    <xf numFmtId="0" fontId="12" fillId="21" borderId="17" xfId="0" applyFont="1" applyFill="1" applyBorder="1" applyProtection="1">
      <protection hidden="1"/>
    </xf>
    <xf numFmtId="0" fontId="12" fillId="21" borderId="12" xfId="0" applyFont="1" applyFill="1" applyBorder="1" applyProtection="1">
      <protection hidden="1"/>
    </xf>
    <xf numFmtId="0" fontId="12" fillId="21" borderId="14" xfId="0" applyFont="1" applyFill="1" applyBorder="1" applyProtection="1">
      <protection hidden="1"/>
    </xf>
    <xf numFmtId="49" fontId="13" fillId="0" borderId="12" xfId="0" applyNumberFormat="1" applyFont="1" applyBorder="1" applyProtection="1">
      <protection locked="0"/>
    </xf>
    <xf numFmtId="49" fontId="13" fillId="0" borderId="13" xfId="0" applyNumberFormat="1" applyFont="1" applyBorder="1" applyProtection="1">
      <protection locked="0"/>
    </xf>
    <xf numFmtId="0" fontId="12" fillId="3" borderId="17" xfId="0" applyFont="1" applyFill="1" applyBorder="1"/>
    <xf numFmtId="0" fontId="12" fillId="3" borderId="12" xfId="0" applyFont="1" applyFill="1" applyBorder="1"/>
    <xf numFmtId="0" fontId="12" fillId="3" borderId="14" xfId="0" applyFont="1" applyFill="1" applyBorder="1"/>
    <xf numFmtId="0" fontId="0" fillId="0" borderId="86"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84"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18" fillId="5" borderId="17" xfId="0" applyFont="1" applyFill="1" applyBorder="1" applyAlignment="1">
      <alignment wrapText="1"/>
    </xf>
    <xf numFmtId="0" fontId="18" fillId="5" borderId="12" xfId="0" applyFont="1" applyFill="1" applyBorder="1" applyAlignment="1">
      <alignment wrapText="1"/>
    </xf>
    <xf numFmtId="0" fontId="18" fillId="5" borderId="14" xfId="0" applyFont="1" applyFill="1" applyBorder="1" applyAlignment="1">
      <alignment wrapText="1"/>
    </xf>
    <xf numFmtId="0" fontId="13" fillId="0" borderId="11" xfId="0" applyFont="1" applyFill="1" applyBorder="1" applyAlignment="1" applyProtection="1">
      <alignment horizontal="left"/>
      <protection locked="0" hidden="1"/>
    </xf>
    <xf numFmtId="0" fontId="13" fillId="0" borderId="12" xfId="0" applyFont="1" applyFill="1" applyBorder="1" applyAlignment="1" applyProtection="1">
      <alignment horizontal="left"/>
      <protection locked="0" hidden="1"/>
    </xf>
    <xf numFmtId="0" fontId="13" fillId="0" borderId="14" xfId="0" applyFont="1" applyFill="1" applyBorder="1" applyAlignment="1" applyProtection="1">
      <alignment horizontal="left"/>
      <protection locked="0" hidden="1"/>
    </xf>
    <xf numFmtId="0" fontId="12" fillId="21" borderId="11" xfId="0" applyFont="1" applyFill="1" applyBorder="1" applyAlignment="1" applyProtection="1">
      <alignment horizontal="left"/>
      <protection hidden="1"/>
    </xf>
    <xf numFmtId="0" fontId="12" fillId="21" borderId="14" xfId="0" applyFont="1" applyFill="1" applyBorder="1" applyAlignment="1" applyProtection="1">
      <alignment horizontal="left"/>
      <protection hidden="1"/>
    </xf>
    <xf numFmtId="0" fontId="13" fillId="0" borderId="13" xfId="0" applyFont="1" applyFill="1" applyBorder="1" applyAlignment="1" applyProtection="1">
      <alignment horizontal="left"/>
      <protection locked="0" hidden="1"/>
    </xf>
    <xf numFmtId="49" fontId="0" fillId="21" borderId="25" xfId="0" applyNumberFormat="1" applyFill="1" applyBorder="1" applyAlignment="1" applyProtection="1">
      <protection hidden="1"/>
    </xf>
    <xf numFmtId="49" fontId="0" fillId="21" borderId="27" xfId="0" applyNumberFormat="1" applyFill="1" applyBorder="1" applyAlignment="1" applyProtection="1">
      <protection hidden="1"/>
    </xf>
    <xf numFmtId="49" fontId="0" fillId="21" borderId="28" xfId="0" applyNumberFormat="1" applyFill="1" applyBorder="1" applyAlignment="1" applyProtection="1">
      <protection hidden="1"/>
    </xf>
    <xf numFmtId="0" fontId="14" fillId="4" borderId="56" xfId="0" applyFont="1" applyFill="1" applyBorder="1"/>
    <xf numFmtId="0" fontId="14" fillId="4" borderId="46" xfId="0" applyFont="1" applyFill="1" applyBorder="1"/>
    <xf numFmtId="0" fontId="14" fillId="0" borderId="17" xfId="0" applyFont="1" applyFill="1" applyBorder="1" applyProtection="1">
      <protection locked="0"/>
    </xf>
    <xf numFmtId="0" fontId="14" fillId="0" borderId="12" xfId="0" applyFont="1" applyFill="1" applyBorder="1" applyProtection="1">
      <protection locked="0"/>
    </xf>
    <xf numFmtId="0" fontId="14" fillId="0" borderId="14" xfId="0" applyFont="1" applyFill="1" applyBorder="1" applyProtection="1">
      <protection locked="0"/>
    </xf>
    <xf numFmtId="0" fontId="14" fillId="3" borderId="38" xfId="0" applyFont="1" applyFill="1" applyBorder="1"/>
    <xf numFmtId="0" fontId="14" fillId="3" borderId="26" xfId="0" applyFont="1" applyFill="1" applyBorder="1"/>
    <xf numFmtId="49" fontId="8" fillId="0" borderId="11" xfId="0" applyNumberFormat="1" applyFont="1" applyFill="1" applyBorder="1" applyAlignment="1" applyProtection="1">
      <protection locked="0"/>
    </xf>
    <xf numFmtId="49" fontId="8" fillId="0" borderId="14" xfId="0" applyNumberFormat="1" applyFont="1" applyFill="1" applyBorder="1" applyAlignment="1" applyProtection="1">
      <protection locked="0"/>
    </xf>
    <xf numFmtId="0" fontId="0" fillId="21" borderId="11" xfId="0" applyFill="1" applyBorder="1"/>
    <xf numFmtId="0" fontId="0" fillId="21" borderId="12" xfId="0" applyFill="1" applyBorder="1"/>
    <xf numFmtId="0" fontId="0" fillId="21" borderId="13" xfId="0" applyFill="1" applyBorder="1"/>
    <xf numFmtId="0" fontId="0" fillId="0" borderId="11" xfId="0" applyFill="1" applyBorder="1" applyAlignment="1" applyProtection="1"/>
    <xf numFmtId="0" fontId="0" fillId="0" borderId="14" xfId="0" applyFill="1" applyBorder="1" applyAlignment="1" applyProtection="1"/>
    <xf numFmtId="166" fontId="0" fillId="0" borderId="11" xfId="0" applyNumberFormat="1" applyFill="1" applyBorder="1" applyAlignment="1" applyProtection="1">
      <alignment horizontal="left"/>
      <protection locked="0"/>
    </xf>
    <xf numFmtId="166" fontId="0" fillId="0" borderId="13" xfId="0" applyNumberFormat="1" applyFill="1" applyBorder="1" applyAlignment="1" applyProtection="1">
      <alignment horizontal="left"/>
      <protection locked="0"/>
    </xf>
    <xf numFmtId="0" fontId="0" fillId="0" borderId="45" xfId="0" applyFont="1" applyFill="1" applyBorder="1" applyAlignment="1" applyProtection="1">
      <protection locked="0"/>
    </xf>
    <xf numFmtId="0" fontId="0" fillId="0" borderId="46" xfId="0" applyFont="1" applyFill="1" applyBorder="1" applyAlignment="1" applyProtection="1">
      <protection locked="0"/>
    </xf>
    <xf numFmtId="0" fontId="0" fillId="0" borderId="61" xfId="0" applyFont="1" applyFill="1" applyBorder="1" applyAlignment="1" applyProtection="1">
      <protection locked="0"/>
    </xf>
    <xf numFmtId="0" fontId="12" fillId="21" borderId="45" xfId="0" applyFont="1" applyFill="1" applyBorder="1"/>
    <xf numFmtId="0" fontId="12" fillId="21" borderId="61" xfId="0" applyFont="1" applyFill="1" applyBorder="1"/>
    <xf numFmtId="165" fontId="17" fillId="0" borderId="45" xfId="0" applyNumberFormat="1" applyFont="1" applyFill="1" applyBorder="1" applyAlignment="1" applyProtection="1">
      <alignment horizontal="left" indent="1"/>
      <protection locked="0"/>
    </xf>
    <xf numFmtId="165" fontId="17" fillId="0" borderId="46" xfId="0" applyNumberFormat="1" applyFont="1" applyFill="1" applyBorder="1" applyAlignment="1" applyProtection="1">
      <alignment horizontal="left" indent="1"/>
      <protection locked="0"/>
    </xf>
    <xf numFmtId="165" fontId="17" fillId="0" borderId="47" xfId="0" applyNumberFormat="1" applyFont="1" applyFill="1" applyBorder="1" applyAlignment="1" applyProtection="1">
      <alignment horizontal="left" indent="1"/>
      <protection locked="0"/>
    </xf>
    <xf numFmtId="0" fontId="12" fillId="21" borderId="11" xfId="0" applyFont="1" applyFill="1" applyBorder="1"/>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8" fillId="0" borderId="0" xfId="0" applyFont="1" applyAlignment="1">
      <alignment wrapText="1"/>
    </xf>
    <xf numFmtId="164" fontId="0" fillId="0" borderId="11" xfId="0" applyNumberFormat="1" applyFill="1" applyBorder="1" applyAlignment="1" applyProtection="1">
      <alignment horizontal="left"/>
      <protection locked="0"/>
    </xf>
    <xf numFmtId="164" fontId="0" fillId="0" borderId="12" xfId="0" applyNumberFormat="1" applyFill="1" applyBorder="1" applyAlignment="1" applyProtection="1">
      <alignment horizontal="left"/>
      <protection locked="0"/>
    </xf>
    <xf numFmtId="164" fontId="0" fillId="0" borderId="13" xfId="0" applyNumberFormat="1" applyFill="1" applyBorder="1" applyAlignment="1" applyProtection="1">
      <alignment horizontal="left"/>
      <protection locked="0"/>
    </xf>
    <xf numFmtId="0" fontId="0" fillId="21" borderId="12" xfId="0" applyFill="1" applyBorder="1" applyAlignment="1" applyProtection="1">
      <alignment horizontal="left"/>
      <protection locked="0"/>
    </xf>
    <xf numFmtId="0" fontId="0" fillId="21" borderId="13" xfId="0"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13" fillId="0" borderId="12" xfId="0" applyFont="1" applyFill="1" applyBorder="1" applyAlignment="1" applyProtection="1">
      <alignment horizontal="left"/>
      <protection locked="0"/>
    </xf>
    <xf numFmtId="0" fontId="13" fillId="0" borderId="14"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2" xfId="0" applyFont="1" applyFill="1" applyBorder="1" applyAlignment="1" applyProtection="1">
      <alignment horizontal="left" shrinkToFit="1"/>
      <protection locked="0"/>
    </xf>
    <xf numFmtId="0" fontId="13" fillId="0" borderId="13" xfId="0" applyFont="1" applyFill="1" applyBorder="1" applyAlignment="1" applyProtection="1">
      <alignment horizontal="left" shrinkToFit="1"/>
      <protection locked="0"/>
    </xf>
    <xf numFmtId="164" fontId="13" fillId="0" borderId="11" xfId="0" applyNumberFormat="1" applyFont="1" applyFill="1" applyBorder="1" applyAlignment="1" applyProtection="1">
      <alignment horizontal="left"/>
      <protection locked="0"/>
    </xf>
    <xf numFmtId="164" fontId="13" fillId="0" borderId="12" xfId="0" applyNumberFormat="1" applyFont="1" applyFill="1" applyBorder="1" applyAlignment="1" applyProtection="1">
      <alignment horizontal="left"/>
      <protection locked="0"/>
    </xf>
    <xf numFmtId="164" fontId="13" fillId="0" borderId="14" xfId="0" applyNumberFormat="1" applyFont="1" applyFill="1" applyBorder="1" applyAlignment="1" applyProtection="1">
      <alignment horizontal="left"/>
      <protection locked="0"/>
    </xf>
    <xf numFmtId="0" fontId="13" fillId="0" borderId="13" xfId="0" applyFont="1" applyFill="1" applyBorder="1" applyAlignment="1" applyProtection="1">
      <alignment horizontal="left"/>
      <protection locked="0"/>
    </xf>
    <xf numFmtId="0" fontId="13" fillId="0" borderId="14" xfId="0" applyFont="1" applyBorder="1" applyAlignment="1" applyProtection="1">
      <alignment horizontal="left"/>
      <protection locked="0"/>
    </xf>
    <xf numFmtId="164" fontId="0" fillId="0" borderId="14" xfId="0" applyNumberFormat="1" applyFill="1" applyBorder="1" applyAlignment="1" applyProtection="1">
      <alignment horizontal="left"/>
      <protection locked="0"/>
    </xf>
    <xf numFmtId="0" fontId="0" fillId="0" borderId="11" xfId="0" applyFill="1" applyBorder="1" applyAlignment="1" applyProtection="1">
      <alignment horizontal="left" shrinkToFit="1"/>
      <protection locked="0"/>
    </xf>
    <xf numFmtId="0" fontId="0" fillId="0" borderId="12" xfId="0" applyFill="1" applyBorder="1" applyAlignment="1" applyProtection="1">
      <alignment horizontal="left" shrinkToFit="1"/>
      <protection locked="0"/>
    </xf>
    <xf numFmtId="0" fontId="0" fillId="0" borderId="13" xfId="0" applyFill="1" applyBorder="1" applyAlignment="1" applyProtection="1">
      <alignment horizontal="left" shrinkToFit="1"/>
      <protection locked="0"/>
    </xf>
    <xf numFmtId="0" fontId="109" fillId="2" borderId="2" xfId="0" applyFont="1" applyFill="1" applyBorder="1" applyAlignment="1">
      <alignment horizontal="left" vertical="center"/>
    </xf>
    <xf numFmtId="0" fontId="109" fillId="2" borderId="3" xfId="0" applyFont="1" applyFill="1" applyBorder="1" applyAlignment="1">
      <alignment horizontal="left" vertical="center"/>
    </xf>
    <xf numFmtId="0" fontId="109" fillId="2" borderId="4" xfId="0" applyFont="1" applyFill="1" applyBorder="1" applyAlignment="1">
      <alignment horizontal="left"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0" fillId="24" borderId="38" xfId="0" applyFont="1" applyFill="1" applyBorder="1" applyAlignment="1"/>
    <xf numFmtId="0" fontId="110" fillId="24" borderId="27" xfId="0" applyFont="1" applyFill="1" applyBorder="1" applyAlignment="1"/>
    <xf numFmtId="0" fontId="110" fillId="24" borderId="28" xfId="0" applyFont="1" applyFill="1" applyBorder="1" applyAlignment="1"/>
    <xf numFmtId="0" fontId="12" fillId="21" borderId="11" xfId="0" applyFont="1" applyFill="1" applyBorder="1" applyAlignment="1">
      <alignment horizontal="left"/>
    </xf>
    <xf numFmtId="0" fontId="14" fillId="0" borderId="11" xfId="0" applyFont="1" applyFill="1" applyBorder="1" applyAlignment="1">
      <alignment horizontal="left"/>
    </xf>
    <xf numFmtId="0" fontId="14" fillId="0" borderId="12" xfId="0" applyFont="1" applyFill="1" applyBorder="1" applyAlignment="1">
      <alignment horizontal="left"/>
    </xf>
    <xf numFmtId="0" fontId="14" fillId="0" borderId="13" xfId="0" applyFont="1" applyFill="1" applyBorder="1" applyAlignment="1">
      <alignment horizontal="left"/>
    </xf>
    <xf numFmtId="164" fontId="8" fillId="0" borderId="25" xfId="0" applyNumberFormat="1" applyFont="1" applyFill="1" applyBorder="1" applyAlignment="1" applyProtection="1">
      <alignment horizontal="left"/>
      <protection locked="0"/>
    </xf>
    <xf numFmtId="164" fontId="8" fillId="0" borderId="27" xfId="0" applyNumberFormat="1" applyFont="1" applyFill="1" applyBorder="1" applyAlignment="1" applyProtection="1">
      <alignment horizontal="left"/>
      <protection locked="0"/>
    </xf>
    <xf numFmtId="164" fontId="8" fillId="0" borderId="26" xfId="0" applyNumberFormat="1" applyFont="1" applyFill="1" applyBorder="1" applyAlignment="1" applyProtection="1">
      <alignment horizontal="left"/>
      <protection locked="0"/>
    </xf>
    <xf numFmtId="0" fontId="17" fillId="0" borderId="25" xfId="0" applyFont="1" applyFill="1" applyBorder="1" applyAlignment="1" applyProtection="1">
      <alignment horizontal="right" indent="1"/>
      <protection locked="0"/>
    </xf>
    <xf numFmtId="0" fontId="17" fillId="0" borderId="28" xfId="0" applyFont="1" applyFill="1" applyBorder="1" applyAlignment="1" applyProtection="1">
      <alignment horizontal="right" indent="1"/>
      <protection locked="0"/>
    </xf>
    <xf numFmtId="0" fontId="8" fillId="0" borderId="25"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0" fontId="8" fillId="0" borderId="26" xfId="0" applyFont="1" applyFill="1" applyBorder="1" applyAlignment="1" applyProtection="1">
      <alignment horizontal="left"/>
      <protection locked="0"/>
    </xf>
    <xf numFmtId="164" fontId="13" fillId="0" borderId="11" xfId="0" applyNumberFormat="1" applyFont="1" applyFill="1" applyBorder="1" applyAlignment="1" applyProtection="1">
      <protection locked="0"/>
    </xf>
    <xf numFmtId="164" fontId="13" fillId="0" borderId="12" xfId="0" applyNumberFormat="1" applyFont="1" applyFill="1" applyBorder="1" applyAlignment="1" applyProtection="1">
      <protection locked="0"/>
    </xf>
    <xf numFmtId="164" fontId="13" fillId="0" borderId="13" xfId="0" applyNumberFormat="1" applyFont="1" applyFill="1" applyBorder="1" applyAlignment="1" applyProtection="1">
      <protection locked="0"/>
    </xf>
    <xf numFmtId="164" fontId="13" fillId="0" borderId="11" xfId="0" applyNumberFormat="1" applyFont="1" applyFill="1" applyBorder="1" applyAlignment="1" applyProtection="1">
      <alignment horizontal="left"/>
      <protection locked="0" hidden="1"/>
    </xf>
    <xf numFmtId="164" fontId="13" fillId="0" borderId="12" xfId="0" applyNumberFormat="1" applyFont="1" applyFill="1" applyBorder="1" applyAlignment="1" applyProtection="1">
      <alignment horizontal="left"/>
      <protection locked="0" hidden="1"/>
    </xf>
    <xf numFmtId="164" fontId="13" fillId="0" borderId="14" xfId="0" applyNumberFormat="1" applyFont="1" applyFill="1" applyBorder="1" applyAlignment="1" applyProtection="1">
      <alignment horizontal="left"/>
      <protection locked="0" hidden="1"/>
    </xf>
    <xf numFmtId="164" fontId="13" fillId="0" borderId="13" xfId="0" applyNumberFormat="1" applyFont="1" applyFill="1" applyBorder="1" applyAlignment="1" applyProtection="1">
      <alignment horizontal="left"/>
      <protection locked="0" hidden="1"/>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166" fontId="0" fillId="0" borderId="12" xfId="0" quotePrefix="1" applyNumberFormat="1" applyFill="1" applyBorder="1" applyAlignment="1" applyProtection="1">
      <alignment horizontal="left"/>
      <protection locked="0"/>
    </xf>
    <xf numFmtId="0" fontId="72" fillId="0" borderId="38" xfId="0" applyFont="1" applyFill="1" applyBorder="1" applyAlignment="1" applyProtection="1">
      <alignment horizontal="center"/>
      <protection hidden="1"/>
    </xf>
    <xf numFmtId="0" fontId="72" fillId="0" borderId="27" xfId="0" applyFont="1" applyFill="1" applyBorder="1" applyAlignment="1" applyProtection="1">
      <alignment horizontal="center"/>
      <protection hidden="1"/>
    </xf>
    <xf numFmtId="0" fontId="72" fillId="0" borderId="28" xfId="0" applyFont="1" applyFill="1" applyBorder="1" applyAlignment="1" applyProtection="1">
      <alignment horizontal="center"/>
      <protection hidden="1"/>
    </xf>
    <xf numFmtId="0" fontId="40" fillId="21" borderId="42" xfId="0" applyFont="1" applyFill="1" applyBorder="1" applyAlignment="1">
      <alignment horizontal="center" vertical="center" wrapText="1"/>
    </xf>
    <xf numFmtId="0" fontId="40" fillId="21" borderId="41" xfId="0" applyFont="1" applyFill="1" applyBorder="1" applyAlignment="1">
      <alignment horizontal="center" vertical="center" wrapText="1"/>
    </xf>
    <xf numFmtId="0" fontId="21" fillId="0" borderId="11"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23"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12" fillId="21" borderId="17" xfId="0" applyFont="1" applyFill="1" applyBorder="1" applyAlignment="1">
      <alignment horizontal="left" vertical="center" wrapText="1"/>
    </xf>
    <xf numFmtId="0" fontId="12" fillId="21" borderId="14" xfId="0" applyFont="1" applyFill="1" applyBorder="1" applyAlignment="1">
      <alignment horizontal="left" vertical="center" wrapText="1"/>
    </xf>
    <xf numFmtId="0" fontId="31" fillId="0" borderId="0" xfId="0" applyFont="1" applyAlignment="1">
      <alignment horizontal="left" vertical="center" wrapText="1"/>
    </xf>
    <xf numFmtId="0" fontId="25" fillId="21" borderId="42" xfId="0" applyFont="1" applyFill="1" applyBorder="1" applyAlignment="1">
      <alignment horizontal="center" vertical="center" wrapText="1"/>
    </xf>
    <xf numFmtId="0" fontId="25" fillId="21" borderId="41" xfId="0" applyFont="1" applyFill="1" applyBorder="1" applyAlignment="1">
      <alignment horizontal="center" vertical="center" wrapText="1"/>
    </xf>
    <xf numFmtId="0" fontId="12" fillId="21" borderId="38" xfId="0" applyFont="1" applyFill="1" applyBorder="1" applyAlignment="1">
      <alignment horizontal="left" vertical="center" wrapText="1"/>
    </xf>
    <xf numFmtId="0" fontId="12" fillId="21" borderId="26" xfId="0" applyFont="1" applyFill="1" applyBorder="1" applyAlignment="1">
      <alignment horizontal="left" vertical="center" wrapText="1"/>
    </xf>
    <xf numFmtId="0" fontId="12" fillId="21" borderId="56" xfId="0" applyFont="1" applyFill="1" applyBorder="1" applyAlignment="1">
      <alignment horizontal="left" vertical="center" wrapText="1"/>
    </xf>
    <xf numFmtId="0" fontId="12" fillId="21" borderId="61" xfId="0" applyFont="1" applyFill="1" applyBorder="1" applyAlignment="1">
      <alignment horizontal="left" vertical="center" wrapText="1"/>
    </xf>
    <xf numFmtId="0" fontId="115" fillId="23" borderId="29" xfId="0" applyFont="1" applyFill="1" applyBorder="1" applyAlignment="1">
      <alignment horizontal="left" vertical="center" wrapText="1"/>
    </xf>
    <xf numFmtId="0" fontId="115" fillId="23" borderId="1" xfId="0" applyFont="1" applyFill="1" applyBorder="1" applyAlignment="1">
      <alignment horizontal="left" vertical="center" wrapText="1"/>
    </xf>
    <xf numFmtId="0" fontId="115" fillId="23" borderId="40" xfId="0" applyFont="1" applyFill="1" applyBorder="1" applyAlignment="1">
      <alignment horizontal="left" vertical="center" wrapText="1"/>
    </xf>
    <xf numFmtId="0" fontId="106" fillId="23" borderId="2" xfId="0" applyFont="1" applyFill="1" applyBorder="1" applyAlignment="1">
      <alignment horizontal="left" vertical="center" wrapText="1"/>
    </xf>
    <xf numFmtId="0" fontId="106" fillId="23" borderId="3" xfId="0" applyFont="1" applyFill="1" applyBorder="1" applyAlignment="1">
      <alignment horizontal="left" vertical="center" wrapText="1"/>
    </xf>
    <xf numFmtId="0" fontId="106" fillId="23" borderId="4" xfId="0" applyFont="1" applyFill="1" applyBorder="1" applyAlignment="1">
      <alignment horizontal="left" vertical="center" wrapText="1"/>
    </xf>
    <xf numFmtId="0" fontId="25" fillId="21" borderId="2" xfId="0" applyFont="1" applyFill="1" applyBorder="1" applyAlignment="1" applyProtection="1">
      <alignment horizontal="left" vertical="center" wrapText="1"/>
      <protection hidden="1"/>
    </xf>
    <xf numFmtId="0" fontId="25" fillId="21" borderId="3" xfId="0" applyFont="1" applyFill="1" applyBorder="1" applyAlignment="1" applyProtection="1">
      <alignment horizontal="left" vertical="center" wrapText="1"/>
      <protection hidden="1"/>
    </xf>
    <xf numFmtId="0" fontId="25" fillId="21" borderId="4" xfId="0" applyFont="1" applyFill="1" applyBorder="1" applyAlignment="1" applyProtection="1">
      <alignment horizontal="left" vertical="center" wrapText="1"/>
      <protection hidden="1"/>
    </xf>
    <xf numFmtId="0" fontId="21" fillId="0" borderId="45" xfId="0" applyFont="1" applyFill="1" applyBorder="1" applyAlignment="1" applyProtection="1">
      <alignment horizontal="left" vertical="center"/>
      <protection hidden="1"/>
    </xf>
    <xf numFmtId="0" fontId="21" fillId="0" borderId="46" xfId="0" applyFont="1" applyFill="1" applyBorder="1" applyAlignment="1" applyProtection="1">
      <alignment horizontal="left" vertical="center"/>
      <protection hidden="1"/>
    </xf>
    <xf numFmtId="0" fontId="21" fillId="0" borderId="47" xfId="0" applyFont="1" applyFill="1" applyBorder="1" applyAlignment="1" applyProtection="1">
      <alignment horizontal="left" vertical="center"/>
      <protection hidden="1"/>
    </xf>
    <xf numFmtId="0" fontId="21" fillId="0" borderId="32"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21" fillId="0" borderId="37"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29"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40" xfId="0" applyFont="1" applyFill="1" applyBorder="1" applyAlignment="1" applyProtection="1">
      <alignment horizontal="left" vertical="top" wrapText="1"/>
      <protection locked="0"/>
    </xf>
    <xf numFmtId="0" fontId="17" fillId="0" borderId="56"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25" fillId="21" borderId="32" xfId="0" applyFont="1" applyFill="1" applyBorder="1" applyAlignment="1">
      <alignment horizontal="left" vertical="center" wrapText="1"/>
    </xf>
    <xf numFmtId="0" fontId="25" fillId="21" borderId="36" xfId="0" applyFont="1" applyFill="1" applyBorder="1" applyAlignment="1">
      <alignment horizontal="left" vertical="center" wrapText="1"/>
    </xf>
    <xf numFmtId="0" fontId="25" fillId="21" borderId="37" xfId="0" applyFont="1" applyFill="1" applyBorder="1" applyAlignment="1">
      <alignment horizontal="left" vertical="center" wrapText="1"/>
    </xf>
    <xf numFmtId="0" fontId="25" fillId="21" borderId="29" xfId="0" applyFont="1" applyFill="1" applyBorder="1" applyAlignment="1">
      <alignment horizontal="left" vertical="center" wrapText="1"/>
    </xf>
    <xf numFmtId="0" fontId="25" fillId="21" borderId="1" xfId="0" applyFont="1" applyFill="1" applyBorder="1" applyAlignment="1">
      <alignment horizontal="left" vertical="center" wrapText="1"/>
    </xf>
    <xf numFmtId="0" fontId="25" fillId="21" borderId="40" xfId="0" applyFont="1" applyFill="1" applyBorder="1" applyAlignment="1">
      <alignment horizontal="left" vertical="center" wrapText="1"/>
    </xf>
    <xf numFmtId="0" fontId="115" fillId="23" borderId="0" xfId="0" applyFont="1" applyFill="1" applyBorder="1" applyAlignment="1">
      <alignment horizontal="left" vertical="center" wrapText="1"/>
    </xf>
    <xf numFmtId="0" fontId="115" fillId="23" borderId="9" xfId="0" applyFont="1" applyFill="1" applyBorder="1" applyAlignment="1">
      <alignment horizontal="left" vertical="center" wrapText="1"/>
    </xf>
    <xf numFmtId="0" fontId="17" fillId="0" borderId="38"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0" fontId="81" fillId="23" borderId="32" xfId="0" applyFont="1" applyFill="1" applyBorder="1" applyAlignment="1" applyProtection="1">
      <alignment horizontal="left" vertical="center" wrapText="1"/>
      <protection hidden="1"/>
    </xf>
    <xf numFmtId="0" fontId="81" fillId="23" borderId="36" xfId="0" applyFont="1" applyFill="1" applyBorder="1" applyAlignment="1" applyProtection="1">
      <alignment horizontal="left" vertical="center" wrapText="1"/>
      <protection hidden="1"/>
    </xf>
    <xf numFmtId="0" fontId="81" fillId="23" borderId="37" xfId="0" applyFont="1" applyFill="1" applyBorder="1" applyAlignment="1" applyProtection="1">
      <alignment horizontal="left" vertical="center" wrapText="1"/>
      <protection hidden="1"/>
    </xf>
    <xf numFmtId="0" fontId="40" fillId="21" borderId="32" xfId="0" applyFont="1" applyFill="1" applyBorder="1" applyAlignment="1">
      <alignment horizontal="center" vertical="center" wrapText="1"/>
    </xf>
    <xf numFmtId="0" fontId="121" fillId="23" borderId="0" xfId="0" applyFont="1" applyFill="1" applyAlignment="1">
      <alignment vertical="center" wrapText="1"/>
    </xf>
    <xf numFmtId="179" fontId="2" fillId="21" borderId="11" xfId="21" applyNumberFormat="1" applyFont="1" applyFill="1" applyBorder="1"/>
    <xf numFmtId="179" fontId="2" fillId="21" borderId="14" xfId="21" applyNumberFormat="1" applyFont="1" applyFill="1" applyBorder="1"/>
    <xf numFmtId="179" fontId="2" fillId="21" borderId="12" xfId="0" applyNumberFormat="1" applyFont="1" applyFill="1" applyBorder="1"/>
    <xf numFmtId="179" fontId="2" fillId="21" borderId="14" xfId="0" applyNumberFormat="1" applyFont="1" applyFill="1" applyBorder="1"/>
    <xf numFmtId="174" fontId="21" fillId="0" borderId="11" xfId="0" applyNumberFormat="1" applyFont="1" applyFill="1" applyBorder="1" applyAlignment="1" applyProtection="1">
      <alignment vertical="center"/>
      <protection locked="0"/>
    </xf>
    <xf numFmtId="174" fontId="21" fillId="0" borderId="14" xfId="0" applyNumberFormat="1" applyFont="1" applyFill="1" applyBorder="1" applyAlignment="1" applyProtection="1">
      <alignment vertical="center"/>
      <protection locked="0"/>
    </xf>
    <xf numFmtId="179" fontId="21" fillId="0" borderId="11" xfId="0" applyNumberFormat="1" applyFont="1" applyBorder="1" applyProtection="1">
      <protection locked="0"/>
    </xf>
    <xf numFmtId="179" fontId="21" fillId="0" borderId="14" xfId="0" applyNumberFormat="1" applyFont="1" applyBorder="1" applyProtection="1">
      <protection locked="0"/>
    </xf>
    <xf numFmtId="179" fontId="21" fillId="0" borderId="11" xfId="21" applyNumberFormat="1" applyFont="1" applyBorder="1" applyProtection="1">
      <protection locked="0"/>
    </xf>
    <xf numFmtId="179" fontId="21" fillId="0" borderId="14" xfId="21" applyNumberFormat="1" applyFont="1" applyBorder="1" applyProtection="1">
      <protection locked="0"/>
    </xf>
    <xf numFmtId="0" fontId="21" fillId="0" borderId="18" xfId="0" applyFont="1" applyBorder="1" applyAlignment="1" applyProtection="1">
      <alignment wrapText="1"/>
      <protection locked="0"/>
    </xf>
    <xf numFmtId="169" fontId="21" fillId="0" borderId="18" xfId="0" applyNumberFormat="1" applyFont="1" applyFill="1" applyBorder="1" applyAlignment="1" applyProtection="1">
      <alignment vertical="center" wrapText="1"/>
      <protection locked="0"/>
    </xf>
    <xf numFmtId="0" fontId="21" fillId="26" borderId="17" xfId="0" applyFont="1" applyFill="1" applyBorder="1" applyAlignment="1">
      <alignment vertical="center" wrapText="1"/>
    </xf>
    <xf numFmtId="0" fontId="21" fillId="4" borderId="14" xfId="0" applyFont="1" applyFill="1" applyBorder="1" applyAlignment="1">
      <alignment vertical="center" wrapText="1"/>
    </xf>
    <xf numFmtId="0" fontId="21" fillId="0" borderId="17" xfId="0" applyFont="1" applyBorder="1" applyAlignment="1"/>
    <xf numFmtId="0" fontId="21" fillId="0" borderId="14" xfId="0" applyFont="1" applyBorder="1" applyAlignment="1"/>
    <xf numFmtId="0" fontId="21" fillId="26" borderId="56" xfId="0" applyFont="1" applyFill="1" applyBorder="1" applyAlignment="1">
      <alignment vertical="center" wrapText="1"/>
    </xf>
    <xf numFmtId="0" fontId="21" fillId="0" borderId="61" xfId="0" applyFont="1" applyBorder="1" applyAlignment="1">
      <alignment vertical="center" wrapText="1"/>
    </xf>
    <xf numFmtId="0" fontId="21" fillId="0" borderId="14" xfId="0" applyFont="1" applyBorder="1" applyAlignment="1">
      <alignment vertical="center" wrapText="1"/>
    </xf>
    <xf numFmtId="37" fontId="21" fillId="16" borderId="25" xfId="21" applyNumberFormat="1" applyFont="1" applyFill="1" applyBorder="1" applyAlignment="1" applyProtection="1">
      <alignment horizontal="right" vertical="center"/>
      <protection locked="0"/>
    </xf>
    <xf numFmtId="37" fontId="21" fillId="16" borderId="26" xfId="21" applyNumberFormat="1" applyFont="1" applyFill="1" applyBorder="1" applyAlignment="1" applyProtection="1">
      <alignment horizontal="right" vertical="center"/>
      <protection locked="0"/>
    </xf>
    <xf numFmtId="37" fontId="21" fillId="0" borderId="25" xfId="21" applyNumberFormat="1" applyFont="1" applyFill="1" applyBorder="1" applyAlignment="1" applyProtection="1">
      <alignment horizontal="right" vertical="center"/>
      <protection locked="0"/>
    </xf>
    <xf numFmtId="37" fontId="21" fillId="0" borderId="26" xfId="21" applyNumberFormat="1" applyFont="1" applyFill="1" applyBorder="1" applyAlignment="1" applyProtection="1">
      <alignment horizontal="right" vertical="center"/>
      <protection locked="0"/>
    </xf>
    <xf numFmtId="0" fontId="21" fillId="26" borderId="8" xfId="0" applyFont="1" applyFill="1" applyBorder="1" applyAlignment="1">
      <alignment vertical="center" wrapText="1"/>
    </xf>
    <xf numFmtId="0" fontId="21" fillId="3" borderId="36" xfId="0" applyFont="1" applyFill="1" applyBorder="1" applyAlignment="1">
      <alignment vertical="center" wrapText="1"/>
    </xf>
    <xf numFmtId="0" fontId="21" fillId="3" borderId="37" xfId="0" applyFont="1" applyFill="1" applyBorder="1" applyAlignment="1">
      <alignment vertical="center" wrapText="1"/>
    </xf>
    <xf numFmtId="0" fontId="21" fillId="4" borderId="15" xfId="0" applyFont="1" applyFill="1" applyBorder="1" applyAlignment="1">
      <alignment vertical="center" wrapText="1"/>
    </xf>
    <xf numFmtId="0" fontId="21" fillId="4" borderId="34" xfId="0" applyFont="1" applyFill="1" applyBorder="1" applyAlignment="1">
      <alignment vertical="center" wrapText="1"/>
    </xf>
    <xf numFmtId="0" fontId="21" fillId="4" borderId="17" xfId="0" applyFont="1" applyFill="1" applyBorder="1" applyAlignment="1">
      <alignment vertical="center" wrapText="1"/>
    </xf>
    <xf numFmtId="0" fontId="17" fillId="16" borderId="18" xfId="0" applyFont="1" applyFill="1" applyBorder="1" applyAlignment="1" applyProtection="1">
      <alignment horizontal="left" vertical="center" wrapText="1"/>
      <protection locked="0"/>
    </xf>
    <xf numFmtId="3" fontId="21" fillId="16" borderId="18" xfId="0" applyNumberFormat="1" applyFont="1" applyFill="1" applyBorder="1" applyAlignment="1" applyProtection="1">
      <alignment horizontal="right" vertical="center"/>
      <protection locked="0"/>
    </xf>
    <xf numFmtId="3" fontId="21" fillId="16" borderId="55" xfId="0" applyNumberFormat="1" applyFont="1" applyFill="1" applyBorder="1" applyAlignment="1" applyProtection="1">
      <alignment horizontal="right" vertical="center"/>
      <protection locked="0"/>
    </xf>
    <xf numFmtId="0" fontId="28" fillId="26" borderId="45" xfId="0" applyFont="1" applyFill="1" applyBorder="1" applyAlignment="1">
      <alignment horizontal="center" vertical="center" wrapText="1"/>
    </xf>
    <xf numFmtId="0" fontId="28" fillId="26" borderId="46" xfId="0" applyFont="1" applyFill="1" applyBorder="1" applyAlignment="1">
      <alignment horizontal="center" vertical="center" wrapText="1"/>
    </xf>
    <xf numFmtId="0" fontId="28" fillId="4" borderId="61" xfId="0" applyFont="1" applyFill="1" applyBorder="1" applyAlignment="1">
      <alignment horizontal="center" vertical="center" wrapText="1"/>
    </xf>
    <xf numFmtId="0" fontId="28" fillId="26" borderId="56" xfId="0" applyFont="1" applyFill="1" applyBorder="1" applyAlignment="1">
      <alignment horizontal="center" vertical="center" wrapText="1"/>
    </xf>
    <xf numFmtId="0" fontId="28" fillId="4" borderId="46" xfId="0" applyFont="1" applyFill="1" applyBorder="1" applyAlignment="1">
      <alignment horizontal="center" vertical="center" wrapText="1"/>
    </xf>
    <xf numFmtId="0" fontId="21" fillId="0" borderId="17"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21" fillId="0" borderId="50"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17" fillId="16" borderId="39" xfId="0" applyFont="1" applyFill="1" applyBorder="1" applyAlignment="1" applyProtection="1">
      <alignment horizontal="left" vertical="center" wrapText="1"/>
      <protection locked="0"/>
    </xf>
    <xf numFmtId="0" fontId="21" fillId="26" borderId="32" xfId="0" applyFont="1" applyFill="1" applyBorder="1" applyAlignment="1">
      <alignment vertical="center" wrapText="1"/>
    </xf>
    <xf numFmtId="37" fontId="21" fillId="0" borderId="25" xfId="21" applyNumberFormat="1" applyFont="1" applyBorder="1" applyAlignment="1" applyProtection="1">
      <alignment horizontal="right" vertical="center"/>
      <protection locked="0"/>
    </xf>
    <xf numFmtId="37" fontId="21" fillId="0" borderId="26" xfId="21" applyNumberFormat="1" applyFont="1" applyBorder="1" applyAlignment="1" applyProtection="1">
      <alignment horizontal="right" vertical="center"/>
      <protection locked="0"/>
    </xf>
    <xf numFmtId="0" fontId="28" fillId="26" borderId="45" xfId="0" applyFont="1" applyFill="1" applyBorder="1" applyAlignment="1">
      <alignment horizontal="center" vertical="center"/>
    </xf>
    <xf numFmtId="0" fontId="41" fillId="0" borderId="47" xfId="0" applyFont="1" applyBorder="1" applyAlignment="1">
      <alignment horizontal="center" vertical="center"/>
    </xf>
    <xf numFmtId="0" fontId="2" fillId="0" borderId="37"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pplyAlignment="1"/>
    <xf numFmtId="0" fontId="2" fillId="0" borderId="9" xfId="0" applyFont="1" applyBorder="1" applyAlignment="1"/>
    <xf numFmtId="0" fontId="2" fillId="0" borderId="29" xfId="0" applyFont="1" applyBorder="1" applyAlignment="1"/>
    <xf numFmtId="0" fontId="2" fillId="0" borderId="40" xfId="0" applyFont="1" applyBorder="1" applyAlignment="1"/>
    <xf numFmtId="0" fontId="21" fillId="0" borderId="32" xfId="0" applyFont="1" applyBorder="1" applyAlignment="1" applyProtection="1">
      <alignment vertical="top" wrapText="1"/>
      <protection locked="0"/>
    </xf>
    <xf numFmtId="0" fontId="21" fillId="0" borderId="36" xfId="0" applyFont="1" applyBorder="1" applyAlignment="1" applyProtection="1">
      <alignment vertical="top" wrapText="1"/>
      <protection locked="0"/>
    </xf>
    <xf numFmtId="0" fontId="21" fillId="0" borderId="37" xfId="0" applyFont="1" applyBorder="1" applyAlignment="1" applyProtection="1">
      <alignment vertical="top" wrapText="1"/>
      <protection locked="0"/>
    </xf>
    <xf numFmtId="0" fontId="21" fillId="0" borderId="8" xfId="0" applyFont="1" applyBorder="1" applyAlignment="1" applyProtection="1">
      <alignment vertical="top"/>
      <protection locked="0"/>
    </xf>
    <xf numFmtId="0" fontId="21" fillId="0" borderId="0" xfId="0" applyFont="1" applyBorder="1" applyAlignment="1" applyProtection="1">
      <alignment vertical="top"/>
      <protection locked="0"/>
    </xf>
    <xf numFmtId="0" fontId="21" fillId="0" borderId="9" xfId="0" applyFont="1" applyBorder="1" applyAlignment="1" applyProtection="1">
      <alignment vertical="top"/>
      <protection locked="0"/>
    </xf>
    <xf numFmtId="0" fontId="21" fillId="0" borderId="29" xfId="0" applyFont="1" applyBorder="1" applyAlignment="1" applyProtection="1">
      <alignment vertical="top"/>
      <protection locked="0"/>
    </xf>
    <xf numFmtId="0" fontId="21" fillId="0" borderId="1" xfId="0" applyFont="1" applyBorder="1" applyAlignment="1" applyProtection="1">
      <alignment vertical="top"/>
      <protection locked="0"/>
    </xf>
    <xf numFmtId="0" fontId="21" fillId="0" borderId="40" xfId="0" applyFont="1" applyBorder="1" applyAlignment="1" applyProtection="1">
      <alignment vertical="top"/>
      <protection locked="0"/>
    </xf>
    <xf numFmtId="0" fontId="21" fillId="0" borderId="0" xfId="0" applyFont="1" applyFill="1" applyBorder="1" applyAlignment="1">
      <alignment vertical="center"/>
    </xf>
    <xf numFmtId="0" fontId="21" fillId="16" borderId="0" xfId="0" applyFont="1" applyFill="1" applyBorder="1" applyAlignment="1">
      <alignment vertical="center" wrapText="1"/>
    </xf>
    <xf numFmtId="0" fontId="2" fillId="16" borderId="0" xfId="0" applyFont="1" applyFill="1" applyBorder="1" applyAlignment="1">
      <alignment vertical="center" wrapText="1"/>
    </xf>
    <xf numFmtId="0" fontId="17" fillId="21" borderId="31" xfId="0" applyFont="1" applyFill="1" applyBorder="1" applyAlignment="1">
      <alignment horizontal="left" vertical="center" wrapText="1"/>
    </xf>
    <xf numFmtId="0" fontId="17" fillId="21" borderId="0" xfId="0" applyFont="1" applyFill="1" applyBorder="1" applyAlignment="1">
      <alignment horizontal="left" vertical="center" wrapText="1"/>
    </xf>
    <xf numFmtId="0" fontId="17" fillId="21" borderId="44" xfId="0" applyFont="1" applyFill="1" applyBorder="1" applyAlignment="1">
      <alignment horizontal="left" vertical="center" wrapText="1"/>
    </xf>
    <xf numFmtId="0" fontId="0" fillId="0" borderId="23" xfId="0" applyBorder="1" applyAlignment="1">
      <alignment vertical="center"/>
    </xf>
    <xf numFmtId="0" fontId="0" fillId="0" borderId="6" xfId="0" applyBorder="1" applyAlignment="1">
      <alignment vertical="center"/>
    </xf>
    <xf numFmtId="0" fontId="0" fillId="0" borderId="24" xfId="0" applyBorder="1" applyAlignment="1">
      <alignment vertical="center"/>
    </xf>
    <xf numFmtId="0" fontId="21" fillId="0" borderId="18" xfId="0" applyFont="1" applyFill="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55" xfId="0" applyFont="1" applyBorder="1" applyAlignment="1" applyProtection="1">
      <alignment vertical="top" wrapText="1"/>
      <protection locked="0"/>
    </xf>
    <xf numFmtId="0" fontId="21" fillId="0" borderId="12" xfId="0" applyFont="1" applyFill="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91" fillId="26" borderId="36" xfId="0" applyFont="1" applyFill="1" applyBorder="1" applyAlignment="1">
      <alignment horizontal="left" vertical="top" wrapText="1"/>
    </xf>
    <xf numFmtId="0" fontId="91" fillId="4" borderId="36" xfId="0" applyFont="1" applyFill="1" applyBorder="1" applyAlignment="1">
      <alignment horizontal="left" vertical="top" wrapText="1"/>
    </xf>
    <xf numFmtId="0" fontId="91" fillId="4" borderId="37" xfId="0" applyFont="1" applyFill="1" applyBorder="1" applyAlignment="1">
      <alignment horizontal="left" vertical="top" wrapText="1"/>
    </xf>
    <xf numFmtId="0" fontId="91" fillId="4" borderId="0" xfId="0" applyFont="1" applyFill="1" applyBorder="1" applyAlignment="1">
      <alignment horizontal="left" vertical="top" wrapText="1"/>
    </xf>
    <xf numFmtId="0" fontId="91" fillId="4" borderId="9" xfId="0" applyFont="1" applyFill="1" applyBorder="1" applyAlignment="1">
      <alignment horizontal="left" vertical="top" wrapText="1"/>
    </xf>
    <xf numFmtId="0" fontId="91" fillId="26" borderId="0" xfId="0" applyFont="1" applyFill="1" applyBorder="1" applyAlignment="1">
      <alignment horizontal="left" vertical="top" wrapText="1"/>
    </xf>
    <xf numFmtId="0" fontId="91" fillId="4" borderId="1" xfId="0" applyFont="1" applyFill="1" applyBorder="1" applyAlignment="1">
      <alignment horizontal="left" vertical="top" wrapText="1"/>
    </xf>
    <xf numFmtId="0" fontId="91" fillId="4" borderId="40" xfId="0" applyFont="1" applyFill="1" applyBorder="1" applyAlignment="1">
      <alignment horizontal="left" vertical="top" wrapText="1"/>
    </xf>
    <xf numFmtId="0" fontId="21" fillId="0" borderId="25" xfId="0" applyFont="1" applyFill="1" applyBorder="1" applyAlignment="1" applyProtection="1">
      <alignment vertical="center" wrapText="1"/>
      <protection locked="0"/>
    </xf>
    <xf numFmtId="0" fontId="21" fillId="0" borderId="27" xfId="0" applyFont="1" applyFill="1" applyBorder="1" applyAlignment="1" applyProtection="1">
      <alignment vertical="center" wrapText="1"/>
      <protection locked="0"/>
    </xf>
    <xf numFmtId="0" fontId="21" fillId="0" borderId="26" xfId="0" applyFont="1" applyBorder="1" applyAlignment="1" applyProtection="1">
      <alignment vertical="center" wrapText="1"/>
      <protection locked="0"/>
    </xf>
    <xf numFmtId="0" fontId="21" fillId="0" borderId="29" xfId="0" applyFont="1" applyFill="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1" fillId="0" borderId="30" xfId="0" applyFont="1" applyFill="1" applyBorder="1" applyAlignment="1" applyProtection="1">
      <alignment vertical="center" wrapText="1"/>
      <protection locked="0"/>
    </xf>
    <xf numFmtId="0" fontId="17" fillId="26" borderId="56" xfId="0" applyFont="1" applyFill="1" applyBorder="1" applyAlignment="1">
      <alignment vertical="center"/>
    </xf>
    <xf numFmtId="0" fontId="17" fillId="3" borderId="46" xfId="0" applyFont="1" applyFill="1" applyBorder="1" applyAlignment="1">
      <alignment vertical="center"/>
    </xf>
    <xf numFmtId="0" fontId="17" fillId="3" borderId="61" xfId="0" applyFont="1" applyFill="1" applyBorder="1" applyAlignment="1">
      <alignment vertical="center"/>
    </xf>
    <xf numFmtId="0" fontId="21" fillId="0" borderId="46" xfId="0" applyFont="1" applyFill="1" applyBorder="1" applyAlignment="1" applyProtection="1">
      <alignment vertical="top" wrapText="1"/>
      <protection locked="0"/>
    </xf>
    <xf numFmtId="0" fontId="1" fillId="0" borderId="46" xfId="0" applyFont="1" applyBorder="1" applyAlignment="1" applyProtection="1">
      <alignment vertical="top" wrapText="1"/>
      <protection locked="0"/>
    </xf>
    <xf numFmtId="0" fontId="1" fillId="0" borderId="4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9" xfId="0" applyFont="1" applyBorder="1" applyAlignment="1" applyProtection="1">
      <alignment vertical="top" wrapText="1"/>
      <protection locked="0"/>
    </xf>
    <xf numFmtId="0" fontId="21" fillId="0" borderId="29" xfId="0" applyFont="1" applyBorder="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40" xfId="0" applyFont="1" applyBorder="1" applyAlignment="1" applyProtection="1">
      <alignment vertical="top" wrapText="1"/>
      <protection locked="0"/>
    </xf>
    <xf numFmtId="0" fontId="21" fillId="0" borderId="86" xfId="0" applyFont="1" applyFill="1" applyBorder="1" applyAlignment="1" applyProtection="1">
      <alignment vertical="top" wrapText="1"/>
      <protection locked="0"/>
    </xf>
    <xf numFmtId="0" fontId="21" fillId="0" borderId="16" xfId="0" applyFont="1" applyFill="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84" xfId="0" applyFont="1" applyBorder="1" applyAlignment="1" applyProtection="1">
      <alignment vertical="top" wrapText="1"/>
      <protection locked="0"/>
    </xf>
    <xf numFmtId="0" fontId="1" fillId="0" borderId="31"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35"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40" xfId="0" applyFont="1" applyBorder="1" applyAlignment="1" applyProtection="1">
      <alignment vertical="top" wrapText="1"/>
      <protection locked="0"/>
    </xf>
    <xf numFmtId="0" fontId="21" fillId="0" borderId="20" xfId="0" applyFont="1" applyFill="1" applyBorder="1" applyAlignment="1" applyProtection="1">
      <alignment vertical="top" wrapText="1"/>
      <protection locked="0"/>
    </xf>
    <xf numFmtId="0" fontId="2" fillId="0" borderId="16" xfId="0" applyFont="1" applyBorder="1" applyAlignment="1" applyProtection="1">
      <alignment vertical="top"/>
      <protection locked="0"/>
    </xf>
    <xf numFmtId="0" fontId="2" fillId="0" borderId="84" xfId="0" applyFont="1" applyBorder="1" applyAlignment="1" applyProtection="1">
      <alignment vertical="top"/>
      <protection locked="0"/>
    </xf>
    <xf numFmtId="0" fontId="2" fillId="0" borderId="31"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Alignment="1" applyProtection="1">
      <alignment vertical="top"/>
      <protection locked="0"/>
    </xf>
    <xf numFmtId="0" fontId="2" fillId="0" borderId="9" xfId="0" applyFont="1" applyBorder="1" applyAlignment="1" applyProtection="1">
      <alignment vertical="top"/>
      <protection locked="0"/>
    </xf>
    <xf numFmtId="0" fontId="2" fillId="0" borderId="35" xfId="0"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40" xfId="0" applyFont="1" applyBorder="1" applyAlignment="1" applyProtection="1">
      <alignment vertical="top"/>
      <protection locked="0"/>
    </xf>
    <xf numFmtId="0" fontId="21" fillId="26" borderId="15" xfId="0" applyFont="1" applyFill="1" applyBorder="1" applyAlignment="1">
      <alignment vertical="center" wrapText="1"/>
    </xf>
    <xf numFmtId="0" fontId="21" fillId="4" borderId="8" xfId="0" applyFont="1" applyFill="1" applyBorder="1" applyAlignment="1">
      <alignment vertical="center" wrapText="1"/>
    </xf>
    <xf numFmtId="0" fontId="21" fillId="4" borderId="44" xfId="0" applyFont="1" applyFill="1" applyBorder="1" applyAlignment="1">
      <alignment vertical="center" wrapText="1"/>
    </xf>
    <xf numFmtId="0" fontId="21" fillId="4" borderId="29" xfId="0" applyFont="1" applyFill="1" applyBorder="1" applyAlignment="1">
      <alignment vertical="center" wrapText="1"/>
    </xf>
    <xf numFmtId="0" fontId="21" fillId="4" borderId="30" xfId="0" applyFont="1" applyFill="1" applyBorder="1" applyAlignment="1">
      <alignment vertical="center" wrapText="1"/>
    </xf>
    <xf numFmtId="0" fontId="2" fillId="0" borderId="34" xfId="0" applyFont="1" applyBorder="1" applyAlignment="1"/>
    <xf numFmtId="0" fontId="2" fillId="0" borderId="44" xfId="0" applyFont="1" applyBorder="1" applyAlignment="1"/>
    <xf numFmtId="0" fontId="2" fillId="0" borderId="30" xfId="0" applyFont="1" applyBorder="1" applyAlignment="1"/>
    <xf numFmtId="0" fontId="21" fillId="0" borderId="15" xfId="0" applyFont="1" applyBorder="1" applyAlignment="1" applyProtection="1">
      <alignment vertical="top" wrapText="1"/>
      <protection locked="0"/>
    </xf>
    <xf numFmtId="0" fontId="21" fillId="0" borderId="16" xfId="0" applyFont="1" applyBorder="1" applyAlignment="1" applyProtection="1">
      <alignment vertical="top" wrapText="1"/>
      <protection locked="0"/>
    </xf>
    <xf numFmtId="0" fontId="21" fillId="0" borderId="84" xfId="0" applyFont="1" applyBorder="1" applyAlignment="1" applyProtection="1">
      <alignment vertical="top" wrapText="1"/>
      <protection locked="0"/>
    </xf>
    <xf numFmtId="4" fontId="21" fillId="16" borderId="18" xfId="0" applyNumberFormat="1" applyFont="1" applyFill="1" applyBorder="1" applyAlignment="1" applyProtection="1">
      <alignment horizontal="right" vertical="center"/>
      <protection locked="0"/>
    </xf>
    <xf numFmtId="4" fontId="21" fillId="16" borderId="55" xfId="0" applyNumberFormat="1" applyFont="1" applyFill="1" applyBorder="1" applyAlignment="1" applyProtection="1">
      <alignment horizontal="right" vertical="center"/>
      <protection locked="0"/>
    </xf>
    <xf numFmtId="4" fontId="21" fillId="16" borderId="39" xfId="0" applyNumberFormat="1" applyFont="1" applyFill="1" applyBorder="1" applyAlignment="1" applyProtection="1">
      <alignment horizontal="right" vertical="center"/>
      <protection locked="0"/>
    </xf>
    <xf numFmtId="4" fontId="21" fillId="16" borderId="49" xfId="0" applyNumberFormat="1" applyFont="1" applyFill="1" applyBorder="1" applyAlignment="1" applyProtection="1">
      <alignment horizontal="right" vertical="center"/>
      <protection locked="0"/>
    </xf>
    <xf numFmtId="0" fontId="21" fillId="0" borderId="53" xfId="0" applyFont="1" applyFill="1" applyBorder="1" applyAlignment="1" applyProtection="1">
      <alignment vertical="top" wrapText="1"/>
      <protection locked="0"/>
    </xf>
    <xf numFmtId="0" fontId="1" fillId="0" borderId="53" xfId="0" applyFont="1" applyBorder="1" applyAlignment="1" applyProtection="1">
      <alignment vertical="top" wrapText="1"/>
      <protection locked="0"/>
    </xf>
    <xf numFmtId="0" fontId="1" fillId="0" borderId="54" xfId="0" applyFont="1" applyBorder="1" applyAlignment="1" applyProtection="1">
      <alignment vertical="top" wrapText="1"/>
      <protection locked="0"/>
    </xf>
    <xf numFmtId="0" fontId="21" fillId="26" borderId="10" xfId="0" applyFont="1" applyFill="1" applyBorder="1" applyAlignment="1">
      <alignment vertical="center" wrapText="1"/>
    </xf>
    <xf numFmtId="0" fontId="21" fillId="4" borderId="18" xfId="0" applyFont="1" applyFill="1" applyBorder="1" applyAlignment="1">
      <alignment vertical="center" wrapText="1"/>
    </xf>
    <xf numFmtId="0" fontId="21" fillId="0" borderId="10" xfId="0" applyFont="1" applyBorder="1" applyAlignment="1"/>
    <xf numFmtId="0" fontId="21" fillId="0" borderId="18" xfId="0" applyFont="1" applyBorder="1" applyAlignment="1"/>
    <xf numFmtId="0" fontId="21" fillId="4" borderId="67" xfId="0" applyFont="1" applyFill="1" applyBorder="1" applyAlignment="1">
      <alignment vertical="center" wrapText="1"/>
    </xf>
    <xf numFmtId="0" fontId="21" fillId="4" borderId="19" xfId="0" applyFont="1" applyFill="1" applyBorder="1" applyAlignment="1">
      <alignment vertical="center" wrapText="1"/>
    </xf>
    <xf numFmtId="0" fontId="21" fillId="0" borderId="19" xfId="0" applyFont="1" applyFill="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68" xfId="0" applyFont="1" applyBorder="1" applyAlignment="1" applyProtection="1">
      <alignment vertical="top" wrapText="1"/>
      <protection locked="0"/>
    </xf>
    <xf numFmtId="0" fontId="21" fillId="26" borderId="52" xfId="0" applyFont="1" applyFill="1" applyBorder="1" applyAlignment="1">
      <alignment vertical="center" wrapText="1"/>
    </xf>
    <xf numFmtId="0" fontId="21" fillId="0" borderId="53" xfId="0" applyFont="1" applyBorder="1" applyAlignment="1">
      <alignment vertical="center" wrapText="1"/>
    </xf>
    <xf numFmtId="0" fontId="21" fillId="0" borderId="18" xfId="0" applyFont="1" applyBorder="1" applyAlignment="1">
      <alignment vertical="center" wrapText="1"/>
    </xf>
    <xf numFmtId="0" fontId="1" fillId="0" borderId="18" xfId="0" applyFont="1" applyBorder="1" applyAlignment="1" applyProtection="1">
      <alignment vertical="top" wrapText="1"/>
      <protection locked="0"/>
    </xf>
    <xf numFmtId="0" fontId="1" fillId="0" borderId="55" xfId="0" applyFont="1" applyBorder="1" applyAlignment="1" applyProtection="1">
      <alignment vertical="top" wrapText="1"/>
      <protection locked="0"/>
    </xf>
    <xf numFmtId="4" fontId="21" fillId="16" borderId="58" xfId="0" applyNumberFormat="1" applyFont="1" applyFill="1" applyBorder="1" applyAlignment="1" applyProtection="1">
      <alignment horizontal="right" indent="1"/>
      <protection hidden="1"/>
    </xf>
    <xf numFmtId="4" fontId="21" fillId="16" borderId="59" xfId="0" applyNumberFormat="1" applyFont="1" applyFill="1" applyBorder="1" applyAlignment="1" applyProtection="1">
      <alignment horizontal="right" indent="1"/>
      <protection hidden="1"/>
    </xf>
    <xf numFmtId="14" fontId="21" fillId="0" borderId="11" xfId="0" applyNumberFormat="1" applyFont="1" applyFill="1" applyBorder="1" applyAlignment="1" applyProtection="1">
      <alignment vertical="center"/>
      <protection locked="0"/>
    </xf>
    <xf numFmtId="14" fontId="21" fillId="0" borderId="14" xfId="0" applyNumberFormat="1" applyFont="1" applyFill="1" applyBorder="1" applyAlignment="1" applyProtection="1">
      <alignment vertical="center"/>
      <protection locked="0"/>
    </xf>
    <xf numFmtId="0" fontId="21" fillId="0" borderId="11"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8" fillId="21" borderId="48" xfId="0" applyFont="1" applyFill="1" applyBorder="1" applyAlignment="1">
      <alignment horizontal="left"/>
    </xf>
    <xf numFmtId="0" fontId="28" fillId="21" borderId="4" xfId="0" applyFont="1" applyFill="1" applyBorder="1" applyAlignment="1">
      <alignment horizontal="left"/>
    </xf>
    <xf numFmtId="0" fontId="21" fillId="0" borderId="45" xfId="0" applyFont="1" applyBorder="1" applyAlignment="1" applyProtection="1">
      <alignment horizontal="left" vertical="top" wrapText="1"/>
      <protection locked="0"/>
    </xf>
    <xf numFmtId="0" fontId="21" fillId="0" borderId="47" xfId="0" applyFont="1" applyBorder="1" applyAlignment="1" applyProtection="1">
      <alignment horizontal="left" vertical="top" wrapText="1"/>
      <protection locked="0"/>
    </xf>
    <xf numFmtId="0" fontId="21" fillId="0" borderId="8"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14" fontId="21" fillId="0" borderId="13" xfId="0" applyNumberFormat="1" applyFont="1" applyFill="1" applyBorder="1" applyAlignment="1" applyProtection="1">
      <alignment vertical="center"/>
      <protection locked="0"/>
    </xf>
    <xf numFmtId="14" fontId="21" fillId="0" borderId="11" xfId="0" applyNumberFormat="1" applyFont="1" applyFill="1" applyBorder="1" applyAlignment="1" applyProtection="1">
      <alignment horizontal="right" vertical="center"/>
      <protection locked="0"/>
    </xf>
    <xf numFmtId="14" fontId="21" fillId="0" borderId="13"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left" vertical="center" indent="1"/>
      <protection locked="0"/>
    </xf>
    <xf numFmtId="0" fontId="13" fillId="0" borderId="4" xfId="0" applyFont="1" applyBorder="1" applyAlignment="1" applyProtection="1">
      <alignment horizontal="left" indent="1"/>
      <protection locked="0"/>
    </xf>
    <xf numFmtId="167" fontId="21" fillId="21" borderId="2" xfId="0" applyNumberFormat="1" applyFont="1" applyFill="1" applyBorder="1" applyAlignment="1" applyProtection="1">
      <alignment wrapText="1"/>
      <protection hidden="1"/>
    </xf>
    <xf numFmtId="167" fontId="21" fillId="21" borderId="4" xfId="0" applyNumberFormat="1" applyFont="1" applyFill="1" applyBorder="1" applyAlignment="1" applyProtection="1">
      <alignment wrapText="1"/>
      <protection hidden="1"/>
    </xf>
    <xf numFmtId="167" fontId="21" fillId="21" borderId="85" xfId="0" applyNumberFormat="1" applyFont="1" applyFill="1" applyBorder="1" applyAlignment="1" applyProtection="1">
      <alignment wrapText="1"/>
      <protection hidden="1"/>
    </xf>
    <xf numFmtId="167" fontId="21" fillId="21" borderId="82" xfId="0" applyNumberFormat="1" applyFont="1" applyFill="1" applyBorder="1" applyAlignment="1" applyProtection="1">
      <alignment wrapText="1"/>
      <protection hidden="1"/>
    </xf>
    <xf numFmtId="167" fontId="21" fillId="0" borderId="45" xfId="0" applyNumberFormat="1" applyFont="1" applyFill="1" applyBorder="1" applyAlignment="1" applyProtection="1">
      <alignment wrapText="1"/>
      <protection locked="0"/>
    </xf>
    <xf numFmtId="167" fontId="21" fillId="0" borderId="47" xfId="0" applyNumberFormat="1" applyFont="1" applyFill="1" applyBorder="1" applyAlignment="1" applyProtection="1">
      <alignment wrapText="1"/>
      <protection locked="0"/>
    </xf>
    <xf numFmtId="167" fontId="14" fillId="0" borderId="11" xfId="0" applyNumberFormat="1" applyFont="1" applyFill="1" applyBorder="1" applyAlignment="1" applyProtection="1">
      <alignment wrapText="1"/>
      <protection locked="0"/>
    </xf>
    <xf numFmtId="167" fontId="14" fillId="0" borderId="13" xfId="0" applyNumberFormat="1" applyFont="1" applyFill="1" applyBorder="1" applyAlignment="1" applyProtection="1">
      <alignment wrapText="1"/>
      <protection locked="0"/>
    </xf>
    <xf numFmtId="0" fontId="21" fillId="0" borderId="8" xfId="0" applyFont="1" applyBorder="1" applyProtection="1">
      <protection locked="0" hidden="1"/>
    </xf>
    <xf numFmtId="0" fontId="21" fillId="0" borderId="0" xfId="0" applyFont="1" applyBorder="1" applyProtection="1">
      <protection locked="0" hidden="1"/>
    </xf>
    <xf numFmtId="0" fontId="21" fillId="0" borderId="9" xfId="0" applyFont="1" applyBorder="1" applyProtection="1">
      <protection locked="0" hidden="1"/>
    </xf>
    <xf numFmtId="167" fontId="21" fillId="0" borderId="25" xfId="0" applyNumberFormat="1" applyFont="1" applyFill="1" applyBorder="1" applyAlignment="1" applyProtection="1">
      <alignment wrapText="1"/>
      <protection locked="0"/>
    </xf>
    <xf numFmtId="167" fontId="21" fillId="0" borderId="28" xfId="0" applyNumberFormat="1" applyFont="1" applyFill="1" applyBorder="1" applyAlignment="1" applyProtection="1">
      <alignment wrapText="1"/>
      <protection locked="0"/>
    </xf>
    <xf numFmtId="167" fontId="12" fillId="16" borderId="48" xfId="0" applyNumberFormat="1" applyFont="1" applyFill="1" applyBorder="1" applyAlignment="1" applyProtection="1">
      <alignment horizontal="right" vertical="center" indent="1"/>
      <protection locked="0"/>
    </xf>
    <xf numFmtId="167" fontId="12" fillId="16" borderId="4" xfId="0" applyNumberFormat="1" applyFont="1" applyFill="1" applyBorder="1" applyAlignment="1" applyProtection="1">
      <alignment horizontal="right" vertical="center" indent="1"/>
      <protection locked="0"/>
    </xf>
    <xf numFmtId="0" fontId="28" fillId="0" borderId="48" xfId="0" applyFont="1" applyBorder="1" applyAlignment="1">
      <alignment horizontal="left"/>
    </xf>
    <xf numFmtId="0" fontId="28" fillId="0" borderId="4" xfId="0" applyFont="1" applyBorder="1" applyAlignment="1">
      <alignment horizontal="left"/>
    </xf>
    <xf numFmtId="0" fontId="28" fillId="16" borderId="17" xfId="0" applyFont="1" applyFill="1" applyBorder="1" applyAlignment="1" applyProtection="1">
      <alignment horizontal="center" vertical="center" wrapText="1"/>
      <protection hidden="1"/>
    </xf>
    <xf numFmtId="0" fontId="28" fillId="16" borderId="12" xfId="0" applyFont="1" applyFill="1" applyBorder="1" applyAlignment="1" applyProtection="1">
      <alignment horizontal="center" vertical="center" wrapText="1"/>
      <protection hidden="1"/>
    </xf>
    <xf numFmtId="0" fontId="28" fillId="16" borderId="13" xfId="0" applyFont="1" applyFill="1" applyBorder="1" applyAlignment="1" applyProtection="1">
      <alignment horizontal="center" vertical="center" wrapText="1"/>
      <protection hidden="1"/>
    </xf>
    <xf numFmtId="0" fontId="28" fillId="16" borderId="8" xfId="0" applyFont="1" applyFill="1" applyBorder="1" applyAlignment="1" applyProtection="1">
      <alignment horizontal="center" vertical="center"/>
      <protection hidden="1"/>
    </xf>
    <xf numFmtId="0" fontId="28" fillId="16" borderId="0" xfId="0" applyFont="1" applyFill="1" applyBorder="1" applyAlignment="1" applyProtection="1">
      <alignment horizontal="center" vertical="center"/>
      <protection hidden="1"/>
    </xf>
    <xf numFmtId="0" fontId="28" fillId="16" borderId="9" xfId="0" applyFont="1" applyFill="1" applyBorder="1" applyAlignment="1" applyProtection="1">
      <alignment horizontal="center" vertical="center"/>
      <protection hidden="1"/>
    </xf>
    <xf numFmtId="14" fontId="21" fillId="0" borderId="11" xfId="0" applyNumberFormat="1" applyFont="1" applyFill="1" applyBorder="1" applyAlignment="1" applyProtection="1">
      <alignment horizontal="center" vertical="center"/>
      <protection locked="0"/>
    </xf>
    <xf numFmtId="14" fontId="21" fillId="0" borderId="14"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5" fillId="25" borderId="46" xfId="0" applyFont="1" applyFill="1" applyBorder="1" applyAlignment="1" applyProtection="1">
      <alignment horizontal="center" vertical="center"/>
      <protection hidden="1"/>
    </xf>
    <xf numFmtId="0" fontId="25" fillId="25" borderId="42"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167" fontId="21" fillId="0" borderId="48" xfId="0" applyNumberFormat="1" applyFont="1" applyBorder="1" applyAlignment="1" applyProtection="1">
      <alignment horizontal="right" vertical="center" wrapText="1" indent="1"/>
      <protection locked="0"/>
    </xf>
    <xf numFmtId="167" fontId="21" fillId="0" borderId="3" xfId="0" applyNumberFormat="1" applyFont="1" applyBorder="1" applyAlignment="1" applyProtection="1">
      <alignment horizontal="right" vertical="center" wrapText="1" indent="1"/>
      <protection locked="0"/>
    </xf>
    <xf numFmtId="167" fontId="21" fillId="0" borderId="4" xfId="0" applyNumberFormat="1" applyFont="1" applyBorder="1" applyAlignment="1" applyProtection="1">
      <alignment horizontal="right" vertical="center" wrapText="1" indent="1"/>
      <protection locked="0"/>
    </xf>
    <xf numFmtId="0" fontId="21" fillId="21" borderId="66" xfId="0" applyFont="1" applyFill="1" applyBorder="1" applyAlignment="1">
      <alignment horizontal="left" vertical="center" wrapText="1" indent="1"/>
    </xf>
    <xf numFmtId="0" fontId="21" fillId="21" borderId="36" xfId="0" applyFont="1" applyFill="1" applyBorder="1" applyAlignment="1">
      <alignment horizontal="left" vertical="center" wrapText="1" indent="1"/>
    </xf>
    <xf numFmtId="0" fontId="21" fillId="21" borderId="37" xfId="0" applyFont="1" applyFill="1" applyBorder="1" applyAlignment="1">
      <alignment horizontal="left" vertical="center" wrapText="1" indent="1"/>
    </xf>
    <xf numFmtId="0" fontId="2" fillId="21" borderId="31" xfId="0" applyFont="1" applyFill="1" applyBorder="1" applyAlignment="1">
      <alignment horizontal="left" vertical="center" wrapText="1" indent="1"/>
    </xf>
    <xf numFmtId="0" fontId="2" fillId="21" borderId="0" xfId="0" applyFont="1" applyFill="1" applyBorder="1" applyAlignment="1">
      <alignment horizontal="left" vertical="center" wrapText="1" indent="1"/>
    </xf>
    <xf numFmtId="0" fontId="2" fillId="21" borderId="9" xfId="0" applyFont="1" applyFill="1" applyBorder="1" applyAlignment="1">
      <alignment horizontal="left" vertical="center" wrapText="1" indent="1"/>
    </xf>
    <xf numFmtId="0" fontId="2" fillId="21" borderId="35" xfId="0" applyFont="1" applyFill="1" applyBorder="1" applyAlignment="1">
      <alignment horizontal="left" vertical="center" wrapText="1" indent="1"/>
    </xf>
    <xf numFmtId="0" fontId="2" fillId="21" borderId="1" xfId="0" applyFont="1" applyFill="1" applyBorder="1" applyAlignment="1">
      <alignment horizontal="left" vertical="center" wrapText="1" indent="1"/>
    </xf>
    <xf numFmtId="0" fontId="2" fillId="21" borderId="40" xfId="0" applyFont="1" applyFill="1" applyBorder="1" applyAlignment="1">
      <alignment horizontal="left" vertical="center" wrapText="1" indent="1"/>
    </xf>
    <xf numFmtId="181" fontId="17" fillId="0" borderId="10" xfId="0" quotePrefix="1" applyNumberFormat="1" applyFont="1" applyFill="1" applyBorder="1" applyAlignment="1" applyProtection="1">
      <alignment horizontal="left" vertical="center" indent="2"/>
      <protection hidden="1"/>
    </xf>
    <xf numFmtId="181" fontId="17" fillId="0" borderId="55" xfId="0" applyNumberFormat="1" applyFont="1" applyFill="1" applyBorder="1" applyAlignment="1" applyProtection="1">
      <alignment horizontal="left" vertical="center" indent="2"/>
      <protection hidden="1"/>
    </xf>
    <xf numFmtId="0" fontId="25" fillId="25" borderId="32" xfId="0" applyFont="1" applyFill="1" applyBorder="1" applyAlignment="1" applyProtection="1">
      <alignment horizontal="center" vertical="center" wrapText="1"/>
      <protection hidden="1"/>
    </xf>
    <xf numFmtId="0" fontId="25" fillId="25" borderId="37" xfId="0" applyFont="1" applyFill="1" applyBorder="1" applyAlignment="1" applyProtection="1">
      <alignment horizontal="center" vertical="center" wrapText="1"/>
      <protection hidden="1"/>
    </xf>
    <xf numFmtId="0" fontId="25" fillId="25" borderId="8" xfId="0" applyFont="1" applyFill="1" applyBorder="1" applyAlignment="1" applyProtection="1">
      <alignment horizontal="center" vertical="center" wrapText="1"/>
      <protection hidden="1"/>
    </xf>
    <xf numFmtId="0" fontId="25" fillId="25" borderId="9" xfId="0" applyFont="1" applyFill="1" applyBorder="1" applyAlignment="1" applyProtection="1">
      <alignment horizontal="center" vertical="center" wrapText="1"/>
      <protection hidden="1"/>
    </xf>
    <xf numFmtId="37" fontId="17" fillId="0" borderId="52" xfId="0" applyNumberFormat="1" applyFont="1" applyFill="1" applyBorder="1" applyAlignment="1" applyProtection="1">
      <alignment horizontal="left" vertical="center" indent="2"/>
      <protection locked="0"/>
    </xf>
    <xf numFmtId="37" fontId="17" fillId="0" borderId="54" xfId="0" applyNumberFormat="1" applyFont="1" applyFill="1" applyBorder="1" applyAlignment="1" applyProtection="1">
      <alignment horizontal="left" vertical="center" indent="2"/>
      <protection locked="0"/>
    </xf>
    <xf numFmtId="181" fontId="17" fillId="0" borderId="50" xfId="0" quotePrefix="1" applyNumberFormat="1" applyFont="1" applyFill="1" applyBorder="1" applyAlignment="1" applyProtection="1">
      <alignment horizontal="left" vertical="center" indent="2"/>
      <protection hidden="1"/>
    </xf>
    <xf numFmtId="181" fontId="17" fillId="0" borderId="49" xfId="0" applyNumberFormat="1" applyFont="1" applyFill="1" applyBorder="1" applyAlignment="1" applyProtection="1">
      <alignment horizontal="left" vertical="center" indent="2"/>
      <protection hidden="1"/>
    </xf>
    <xf numFmtId="0" fontId="1" fillId="0" borderId="48"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21" fillId="0" borderId="32" xfId="0" applyFont="1" applyBorder="1" applyAlignment="1">
      <alignment wrapText="1"/>
    </xf>
    <xf numFmtId="0" fontId="21" fillId="0" borderId="36" xfId="0" applyFont="1" applyBorder="1" applyAlignment="1">
      <alignment wrapText="1"/>
    </xf>
    <xf numFmtId="0" fontId="114" fillId="23" borderId="2" xfId="0" applyFont="1" applyFill="1" applyBorder="1" applyAlignment="1" applyProtection="1">
      <alignment horizontal="left" vertical="center"/>
      <protection hidden="1"/>
    </xf>
    <xf numFmtId="0" fontId="129" fillId="23" borderId="3" xfId="0" applyFont="1" applyFill="1" applyBorder="1" applyAlignment="1" applyProtection="1">
      <alignment vertical="center"/>
      <protection hidden="1"/>
    </xf>
    <xf numFmtId="0" fontId="129" fillId="23" borderId="4" xfId="0" applyFont="1" applyFill="1" applyBorder="1" applyAlignment="1" applyProtection="1">
      <alignment vertical="center"/>
      <protection hidden="1"/>
    </xf>
    <xf numFmtId="0" fontId="25" fillId="25" borderId="46" xfId="0" applyFont="1" applyFill="1" applyBorder="1" applyAlignment="1" applyProtection="1">
      <alignment horizontal="center" vertical="center" wrapText="1"/>
      <protection hidden="1"/>
    </xf>
    <xf numFmtId="0" fontId="25" fillId="25" borderId="47" xfId="0" applyFont="1" applyFill="1" applyBorder="1" applyAlignment="1" applyProtection="1">
      <alignment horizontal="center" vertical="center" wrapText="1"/>
      <protection hidden="1"/>
    </xf>
    <xf numFmtId="0" fontId="35" fillId="26" borderId="2" xfId="0" applyFont="1" applyFill="1" applyBorder="1" applyAlignment="1">
      <alignment vertical="center" wrapText="1"/>
    </xf>
    <xf numFmtId="0" fontId="35" fillId="26" borderId="3" xfId="0" applyFont="1" applyFill="1" applyBorder="1" applyAlignment="1">
      <alignment vertical="center" wrapText="1"/>
    </xf>
    <xf numFmtId="0" fontId="34" fillId="0" borderId="51" xfId="0" applyFont="1" applyBorder="1" applyAlignment="1">
      <alignment vertical="center" wrapText="1"/>
    </xf>
    <xf numFmtId="0" fontId="41" fillId="26" borderId="2" xfId="0" applyFont="1" applyFill="1" applyBorder="1" applyAlignment="1">
      <alignment vertical="center" wrapText="1"/>
    </xf>
    <xf numFmtId="0" fontId="2" fillId="0" borderId="51" xfId="0" applyFont="1" applyBorder="1" applyAlignment="1">
      <alignment wrapText="1"/>
    </xf>
    <xf numFmtId="0" fontId="2" fillId="0" borderId="3" xfId="0" applyFont="1" applyBorder="1" applyAlignment="1">
      <alignment vertical="center" wrapText="1"/>
    </xf>
    <xf numFmtId="0" fontId="2" fillId="0" borderId="51" xfId="0" applyFont="1" applyBorder="1" applyAlignment="1">
      <alignment vertical="center" wrapText="1"/>
    </xf>
    <xf numFmtId="0" fontId="41" fillId="26" borderId="2" xfId="0" applyFont="1" applyFill="1" applyBorder="1" applyAlignment="1">
      <alignment vertical="center"/>
    </xf>
    <xf numFmtId="0" fontId="2" fillId="0" borderId="3" xfId="0" applyFont="1" applyBorder="1" applyAlignment="1"/>
    <xf numFmtId="0" fontId="21" fillId="0" borderId="67" xfId="0" applyFont="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41" fillId="21" borderId="43" xfId="0" applyFont="1" applyFill="1" applyBorder="1" applyAlignment="1">
      <alignment horizontal="left" vertical="center"/>
    </xf>
    <xf numFmtId="0" fontId="41" fillId="21" borderId="51" xfId="0" applyFont="1" applyFill="1" applyBorder="1" applyAlignment="1">
      <alignment horizontal="left" vertical="center"/>
    </xf>
    <xf numFmtId="0" fontId="2" fillId="21" borderId="58" xfId="0" applyFont="1" applyFill="1" applyBorder="1" applyAlignment="1">
      <alignment horizontal="left" vertical="center"/>
    </xf>
    <xf numFmtId="0" fontId="21" fillId="0" borderId="52" xfId="0" applyFont="1" applyFill="1" applyBorder="1" applyAlignment="1" applyProtection="1">
      <alignment horizontal="left" vertical="top" wrapText="1"/>
      <protection locked="0"/>
    </xf>
    <xf numFmtId="0" fontId="21" fillId="0" borderId="61" xfId="0" applyFont="1" applyFill="1" applyBorder="1" applyAlignment="1" applyProtection="1">
      <alignment horizontal="left" vertical="top" wrapText="1"/>
      <protection locked="0"/>
    </xf>
    <xf numFmtId="0" fontId="21" fillId="0" borderId="53" xfId="0" applyFont="1" applyFill="1" applyBorder="1" applyAlignment="1" applyProtection="1">
      <alignment horizontal="left" vertical="top" wrapText="1"/>
      <protection locked="0"/>
    </xf>
    <xf numFmtId="0" fontId="35" fillId="26" borderId="32" xfId="0" applyFont="1" applyFill="1" applyBorder="1" applyAlignment="1">
      <alignment vertical="center" wrapText="1"/>
    </xf>
    <xf numFmtId="0" fontId="35" fillId="26" borderId="36" xfId="0" applyFont="1" applyFill="1" applyBorder="1" applyAlignment="1">
      <alignment vertical="center" wrapText="1"/>
    </xf>
    <xf numFmtId="0" fontId="2" fillId="0" borderId="36" xfId="0" applyFont="1" applyBorder="1" applyAlignment="1">
      <alignment vertical="center" wrapText="1"/>
    </xf>
    <xf numFmtId="0" fontId="21" fillId="0" borderId="17"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11" xfId="0" applyFont="1" applyBorder="1" applyAlignment="1" applyProtection="1">
      <alignment vertical="top" wrapText="1"/>
      <protection locked="0"/>
    </xf>
    <xf numFmtId="0" fontId="21" fillId="0" borderId="13" xfId="0" applyFont="1" applyBorder="1" applyAlignment="1" applyProtection="1">
      <alignment vertical="top" wrapText="1"/>
      <protection locked="0"/>
    </xf>
    <xf numFmtId="0" fontId="21" fillId="0" borderId="25" xfId="0" applyFont="1" applyBorder="1" applyAlignment="1" applyProtection="1">
      <alignment vertical="top" wrapText="1"/>
      <protection locked="0"/>
    </xf>
    <xf numFmtId="0" fontId="21" fillId="0" borderId="28" xfId="0" applyFont="1" applyBorder="1" applyAlignment="1" applyProtection="1">
      <alignment vertical="top" wrapText="1"/>
      <protection locked="0"/>
    </xf>
    <xf numFmtId="0" fontId="41" fillId="26" borderId="32" xfId="0" applyFont="1" applyFill="1" applyBorder="1" applyAlignment="1">
      <alignment vertical="center"/>
    </xf>
    <xf numFmtId="0" fontId="2" fillId="0" borderId="36" xfId="0" applyFont="1" applyBorder="1" applyAlignment="1"/>
    <xf numFmtId="0" fontId="2" fillId="0" borderId="37" xfId="0" applyFont="1" applyBorder="1" applyAlignment="1"/>
    <xf numFmtId="169" fontId="1" fillId="0" borderId="48" xfId="0" applyNumberFormat="1" applyFont="1" applyBorder="1" applyAlignment="1" applyProtection="1">
      <alignment horizontal="center" vertical="center"/>
      <protection locked="0"/>
    </xf>
    <xf numFmtId="0" fontId="1" fillId="0" borderId="4" xfId="0" applyFont="1" applyBorder="1" applyAlignment="1" applyProtection="1">
      <protection locked="0"/>
    </xf>
    <xf numFmtId="0" fontId="2" fillId="0" borderId="51" xfId="0" applyFont="1" applyBorder="1" applyAlignment="1"/>
    <xf numFmtId="0" fontId="35" fillId="21" borderId="48" xfId="0" applyFont="1" applyFill="1" applyBorder="1" applyAlignment="1">
      <alignment horizontal="center"/>
    </xf>
    <xf numFmtId="0" fontId="35" fillId="21" borderId="4" xfId="0" applyFont="1" applyFill="1" applyBorder="1" applyAlignment="1">
      <alignment horizontal="center"/>
    </xf>
    <xf numFmtId="0" fontId="139" fillId="0" borderId="45" xfId="0" applyFont="1" applyBorder="1" applyAlignment="1" applyProtection="1">
      <alignment vertical="top" wrapText="1"/>
      <protection locked="0"/>
    </xf>
    <xf numFmtId="0" fontId="139" fillId="0" borderId="47" xfId="0" applyFont="1" applyBorder="1" applyAlignment="1" applyProtection="1">
      <alignment vertical="top" wrapText="1"/>
      <protection locked="0"/>
    </xf>
    <xf numFmtId="0" fontId="60" fillId="17" borderId="45" xfId="5" applyFont="1" applyFill="1" applyBorder="1" applyAlignment="1" applyProtection="1">
      <alignment horizontal="left"/>
      <protection hidden="1"/>
    </xf>
    <xf numFmtId="0" fontId="60" fillId="17" borderId="46" xfId="5" applyFont="1" applyFill="1" applyBorder="1" applyAlignment="1" applyProtection="1">
      <alignment horizontal="left"/>
      <protection hidden="1"/>
    </xf>
    <xf numFmtId="0" fontId="60" fillId="17" borderId="47" xfId="5" applyFont="1" applyFill="1" applyBorder="1" applyAlignment="1" applyProtection="1">
      <alignment horizontal="left"/>
      <protection hidden="1"/>
    </xf>
    <xf numFmtId="0" fontId="60" fillId="0" borderId="16" xfId="5" applyFont="1" applyFill="1" applyBorder="1" applyAlignment="1" applyProtection="1">
      <alignment horizontal="left"/>
      <protection hidden="1"/>
    </xf>
    <xf numFmtId="0" fontId="59" fillId="10" borderId="35" xfId="5" applyFont="1" applyFill="1" applyBorder="1" applyAlignment="1" applyProtection="1">
      <alignment horizontal="left"/>
      <protection locked="0"/>
    </xf>
    <xf numFmtId="0" fontId="59" fillId="10" borderId="1" xfId="5" applyFont="1" applyFill="1" applyBorder="1" applyAlignment="1" applyProtection="1">
      <alignment horizontal="left"/>
      <protection locked="0"/>
    </xf>
    <xf numFmtId="0" fontId="59" fillId="10" borderId="40" xfId="5" applyFont="1" applyFill="1" applyBorder="1" applyAlignment="1" applyProtection="1">
      <alignment horizontal="left"/>
      <protection locked="0"/>
    </xf>
    <xf numFmtId="0" fontId="12" fillId="9" borderId="11" xfId="5" applyFont="1" applyFill="1" applyBorder="1" applyAlignment="1" applyProtection="1">
      <alignment horizontal="center" vertical="center"/>
      <protection hidden="1"/>
    </xf>
    <xf numFmtId="0" fontId="12" fillId="9" borderId="14" xfId="5" applyFont="1" applyFill="1" applyBorder="1" applyAlignment="1" applyProtection="1">
      <alignment horizontal="center" vertical="center"/>
      <protection hidden="1"/>
    </xf>
    <xf numFmtId="0" fontId="12" fillId="14" borderId="11" xfId="5" applyFont="1" applyFill="1" applyBorder="1" applyAlignment="1" applyProtection="1">
      <alignment horizontal="center" vertical="center" wrapText="1"/>
      <protection hidden="1"/>
    </xf>
    <xf numFmtId="0" fontId="12" fillId="14" borderId="12" xfId="5" applyFont="1" applyFill="1" applyBorder="1" applyAlignment="1" applyProtection="1">
      <alignment horizontal="center" vertical="center" wrapText="1"/>
      <protection hidden="1"/>
    </xf>
    <xf numFmtId="0" fontId="12" fillId="14" borderId="14" xfId="5" applyFont="1" applyFill="1" applyBorder="1" applyAlignment="1" applyProtection="1">
      <alignment horizontal="center" vertical="center" wrapText="1"/>
      <protection hidden="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6" borderId="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7"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14" xfId="5" applyFont="1" applyBorder="1" applyAlignment="1" applyProtection="1">
      <alignment vertical="center" wrapText="1"/>
      <protection hidden="1"/>
    </xf>
    <xf numFmtId="0" fontId="17" fillId="0" borderId="18" xfId="5" applyFont="1" applyBorder="1" applyAlignment="1" applyProtection="1">
      <alignment vertical="center" wrapText="1"/>
      <protection hidden="1"/>
    </xf>
    <xf numFmtId="0" fontId="17" fillId="0" borderId="55" xfId="5" applyFont="1" applyBorder="1" applyAlignment="1" applyProtection="1">
      <alignment vertical="center" wrapText="1"/>
      <protection hidden="1"/>
    </xf>
    <xf numFmtId="0" fontId="55" fillId="2" borderId="32" xfId="5" applyFont="1" applyFill="1" applyBorder="1" applyAlignment="1" applyProtection="1">
      <alignment horizontal="left" vertical="center"/>
      <protection hidden="1"/>
    </xf>
    <xf numFmtId="0" fontId="55" fillId="2" borderId="36" xfId="5" applyFont="1" applyFill="1" applyBorder="1" applyAlignment="1" applyProtection="1">
      <alignment horizontal="left" vertical="center"/>
      <protection hidden="1"/>
    </xf>
    <xf numFmtId="0" fontId="55" fillId="2" borderId="37" xfId="5" applyFont="1" applyFill="1" applyBorder="1" applyAlignment="1" applyProtection="1">
      <alignment horizontal="left" vertical="center"/>
      <protection hidden="1"/>
    </xf>
    <xf numFmtId="0" fontId="25" fillId="0" borderId="8" xfId="5" applyNumberFormat="1" applyFont="1" applyFill="1" applyBorder="1" applyAlignment="1" applyProtection="1">
      <alignment horizontal="left" vertical="center" wrapText="1"/>
      <protection hidden="1"/>
    </xf>
    <xf numFmtId="0" fontId="25" fillId="0" borderId="0" xfId="5" applyNumberFormat="1" applyFont="1" applyFill="1" applyBorder="1" applyAlignment="1" applyProtection="1">
      <alignment horizontal="left" vertical="center" wrapText="1"/>
      <protection hidden="1"/>
    </xf>
    <xf numFmtId="0" fontId="25" fillId="0" borderId="9" xfId="5" applyNumberFormat="1" applyFont="1" applyFill="1" applyBorder="1" applyAlignment="1" applyProtection="1">
      <alignment horizontal="left" vertical="center" wrapText="1"/>
      <protection hidden="1"/>
    </xf>
    <xf numFmtId="0" fontId="56" fillId="0" borderId="8" xfId="13" applyBorder="1" applyAlignment="1" applyProtection="1">
      <alignment vertical="center"/>
      <protection hidden="1"/>
    </xf>
    <xf numFmtId="0" fontId="56" fillId="0" borderId="0" xfId="13" applyBorder="1" applyAlignment="1" applyProtection="1">
      <alignment vertical="center"/>
      <protection hidden="1"/>
    </xf>
    <xf numFmtId="0" fontId="17" fillId="0" borderId="0" xfId="7" applyBorder="1" applyAlignment="1" applyProtection="1">
      <alignment horizontal="center" vertical="center"/>
      <protection hidden="1"/>
    </xf>
    <xf numFmtId="0" fontId="17" fillId="0" borderId="9" xfId="7" applyBorder="1" applyAlignment="1" applyProtection="1">
      <alignment horizontal="center" vertical="center"/>
      <protection hidden="1"/>
    </xf>
    <xf numFmtId="0" fontId="12" fillId="0" borderId="8" xfId="13" applyFont="1" applyBorder="1" applyAlignment="1" applyProtection="1">
      <alignment horizontal="center" vertical="center"/>
      <protection hidden="1"/>
    </xf>
    <xf numFmtId="0" fontId="12" fillId="0" borderId="0" xfId="13" applyFont="1" applyBorder="1" applyAlignment="1" applyProtection="1">
      <alignment horizontal="center" vertical="center"/>
      <protection hidden="1"/>
    </xf>
    <xf numFmtId="0" fontId="12" fillId="0" borderId="9" xfId="13" applyFont="1" applyBorder="1" applyAlignment="1" applyProtection="1">
      <alignment horizontal="center" vertical="center"/>
      <protection hidden="1"/>
    </xf>
    <xf numFmtId="0" fontId="17" fillId="0" borderId="8" xfId="5" applyFont="1" applyBorder="1" applyAlignment="1" applyProtection="1">
      <alignment horizontal="left" wrapText="1"/>
      <protection hidden="1"/>
    </xf>
    <xf numFmtId="0" fontId="17" fillId="0" borderId="0" xfId="5" applyFont="1" applyBorder="1" applyAlignment="1" applyProtection="1">
      <alignment horizontal="left" wrapText="1"/>
      <protection hidden="1"/>
    </xf>
    <xf numFmtId="0" fontId="17" fillId="0" borderId="9" xfId="5" applyFont="1" applyBorder="1" applyAlignment="1" applyProtection="1">
      <alignment horizontal="left" wrapText="1"/>
      <protection hidden="1"/>
    </xf>
    <xf numFmtId="0" fontId="17" fillId="0" borderId="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12" fillId="0" borderId="14" xfId="5" applyFont="1" applyBorder="1" applyAlignment="1" applyProtection="1">
      <alignment vertical="center" wrapText="1"/>
      <protection hidden="1"/>
    </xf>
    <xf numFmtId="0" fontId="12" fillId="0" borderId="18" xfId="5" applyFont="1" applyBorder="1" applyAlignment="1" applyProtection="1">
      <alignment vertical="center" wrapText="1"/>
      <protection hidden="1"/>
    </xf>
    <xf numFmtId="0" fontId="12" fillId="0" borderId="55" xfId="5" applyFont="1" applyBorder="1" applyAlignment="1" applyProtection="1">
      <alignment vertical="center" wrapText="1"/>
      <protection hidden="1"/>
    </xf>
    <xf numFmtId="0" fontId="17" fillId="0" borderId="12" xfId="5" applyFont="1" applyBorder="1" applyAlignment="1" applyProtection="1">
      <alignment vertical="center" wrapText="1"/>
      <protection hidden="1"/>
    </xf>
    <xf numFmtId="0" fontId="17" fillId="0" borderId="12" xfId="5" applyBorder="1" applyAlignment="1">
      <alignment vertical="center" wrapText="1"/>
    </xf>
    <xf numFmtId="0" fontId="17" fillId="0" borderId="14" xfId="5" applyBorder="1" applyAlignment="1">
      <alignment vertical="center" wrapText="1"/>
    </xf>
    <xf numFmtId="0" fontId="17" fillId="0" borderId="11" xfId="5" applyFont="1" applyBorder="1" applyAlignment="1" applyProtection="1">
      <alignment vertical="center" wrapText="1"/>
      <protection hidden="1"/>
    </xf>
    <xf numFmtId="0" fontId="17" fillId="0" borderId="13" xfId="5" applyBorder="1" applyAlignment="1">
      <alignment vertical="center" wrapText="1"/>
    </xf>
    <xf numFmtId="0" fontId="17" fillId="0" borderId="34" xfId="5" applyFont="1" applyBorder="1" applyAlignment="1" applyProtection="1">
      <alignment vertical="center" wrapText="1"/>
      <protection hidden="1"/>
    </xf>
    <xf numFmtId="0" fontId="17" fillId="0" borderId="19" xfId="5" applyFont="1" applyBorder="1" applyAlignment="1" applyProtection="1">
      <alignment vertical="center" wrapText="1"/>
      <protection hidden="1"/>
    </xf>
    <xf numFmtId="0" fontId="17" fillId="0" borderId="68" xfId="5" applyFont="1" applyBorder="1" applyAlignment="1" applyProtection="1">
      <alignment vertical="center" wrapText="1"/>
      <protection hidden="1"/>
    </xf>
    <xf numFmtId="0" fontId="17" fillId="0" borderId="70" xfId="5" applyFont="1" applyFill="1" applyBorder="1" applyAlignment="1" applyProtection="1">
      <alignment horizontal="left" vertical="center" wrapText="1"/>
      <protection hidden="1"/>
    </xf>
    <xf numFmtId="0" fontId="17" fillId="0" borderId="57" xfId="5" applyFont="1" applyFill="1" applyBorder="1" applyAlignment="1" applyProtection="1">
      <alignment horizontal="left" vertical="center" wrapText="1"/>
      <protection hidden="1"/>
    </xf>
    <xf numFmtId="0" fontId="17" fillId="0" borderId="22" xfId="5" applyFont="1" applyFill="1" applyBorder="1" applyAlignment="1" applyProtection="1">
      <alignment horizontal="left" vertical="center" wrapText="1"/>
      <protection hidden="1"/>
    </xf>
    <xf numFmtId="0" fontId="17" fillId="0" borderId="69" xfId="5" applyFont="1" applyFill="1" applyBorder="1" applyAlignment="1" applyProtection="1">
      <alignment horizontal="left" vertical="center" wrapText="1"/>
      <protection hidden="1"/>
    </xf>
    <xf numFmtId="0" fontId="17" fillId="0" borderId="14" xfId="5" applyFont="1" applyBorder="1" applyAlignment="1" applyProtection="1">
      <alignment horizontal="left" vertical="center" wrapText="1"/>
      <protection hidden="1"/>
    </xf>
    <xf numFmtId="0" fontId="17" fillId="0" borderId="18" xfId="5" quotePrefix="1" applyFont="1" applyBorder="1" applyAlignment="1" applyProtection="1">
      <alignment horizontal="left" vertical="center" wrapText="1"/>
      <protection hidden="1"/>
    </xf>
    <xf numFmtId="0" fontId="17" fillId="0" borderId="8" xfId="5" applyFont="1" applyBorder="1" applyAlignment="1" applyProtection="1">
      <alignment horizontal="left" vertical="center" wrapText="1"/>
      <protection hidden="1"/>
    </xf>
    <xf numFmtId="0" fontId="17" fillId="0" borderId="0" xfId="5" applyFont="1" applyBorder="1" applyAlignment="1" applyProtection="1">
      <alignment horizontal="left" vertical="center" wrapText="1"/>
      <protection hidden="1"/>
    </xf>
    <xf numFmtId="0" fontId="17" fillId="0" borderId="9" xfId="5" applyFont="1" applyBorder="1" applyAlignment="1" applyProtection="1">
      <alignment horizontal="left" vertical="center" wrapText="1"/>
      <protection hidden="1"/>
    </xf>
    <xf numFmtId="0" fontId="17" fillId="0" borderId="8" xfId="7" applyFont="1" applyBorder="1" applyAlignment="1" applyProtection="1">
      <alignment vertical="center" wrapText="1"/>
      <protection hidden="1"/>
    </xf>
    <xf numFmtId="0" fontId="17" fillId="0" borderId="0" xfId="7" applyFont="1" applyBorder="1" applyAlignment="1" applyProtection="1">
      <alignment vertical="center" wrapText="1"/>
      <protection hidden="1"/>
    </xf>
    <xf numFmtId="0" fontId="17" fillId="0" borderId="9" xfId="7" applyFont="1" applyBorder="1" applyAlignment="1" applyProtection="1">
      <alignment vertical="center" wrapText="1"/>
      <protection hidden="1"/>
    </xf>
    <xf numFmtId="0" fontId="58" fillId="0" borderId="8" xfId="5" applyFont="1" applyBorder="1" applyAlignment="1" applyProtection="1">
      <alignment horizontal="center" vertical="center" wrapText="1"/>
      <protection hidden="1"/>
    </xf>
    <xf numFmtId="0" fontId="58" fillId="0" borderId="0" xfId="5" applyFont="1" applyBorder="1" applyAlignment="1" applyProtection="1">
      <alignment horizontal="center" vertical="center" wrapText="1"/>
      <protection hidden="1"/>
    </xf>
    <xf numFmtId="0" fontId="58" fillId="0" borderId="9" xfId="5" applyFont="1" applyBorder="1" applyAlignment="1" applyProtection="1">
      <alignment horizontal="center" vertical="center" wrapText="1"/>
      <protection hidden="1"/>
    </xf>
    <xf numFmtId="0" fontId="28" fillId="3" borderId="56" xfId="0" applyFont="1" applyFill="1" applyBorder="1" applyAlignment="1">
      <alignment vertical="center" wrapText="1"/>
    </xf>
    <xf numFmtId="0" fontId="28" fillId="3" borderId="46" xfId="0" applyFont="1" applyFill="1" applyBorder="1" applyAlignment="1">
      <alignment vertical="center" wrapText="1"/>
    </xf>
    <xf numFmtId="0" fontId="28" fillId="3" borderId="61" xfId="0" applyFont="1" applyFill="1" applyBorder="1" applyAlignment="1">
      <alignment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23" xfId="0" applyFont="1" applyFill="1" applyBorder="1" applyAlignment="1">
      <alignment horizontal="center" vertical="center"/>
    </xf>
    <xf numFmtId="0" fontId="9" fillId="0" borderId="7" xfId="0" applyFont="1" applyBorder="1" applyAlignment="1">
      <alignment horizontal="center" vertical="center"/>
    </xf>
  </cellXfs>
  <cellStyles count="798">
    <cellStyle name="Comma" xfId="21" builtinId="3"/>
    <cellStyle name="Comma 2" xfId="1" xr:uid="{00000000-0005-0000-0000-000001000000}"/>
    <cellStyle name="Comma 2 10" xfId="30" xr:uid="{00000000-0005-0000-0000-000002000000}"/>
    <cellStyle name="Comma 2 11" xfId="31" xr:uid="{00000000-0005-0000-0000-000003000000}"/>
    <cellStyle name="Comma 2 12" xfId="32" xr:uid="{00000000-0005-0000-0000-000004000000}"/>
    <cellStyle name="Comma 2 13" xfId="33" xr:uid="{00000000-0005-0000-0000-000005000000}"/>
    <cellStyle name="Comma 2 14" xfId="34" xr:uid="{00000000-0005-0000-0000-000006000000}"/>
    <cellStyle name="Comma 2 15" xfId="35" xr:uid="{00000000-0005-0000-0000-000007000000}"/>
    <cellStyle name="Comma 2 16" xfId="36" xr:uid="{00000000-0005-0000-0000-000008000000}"/>
    <cellStyle name="Comma 2 17" xfId="37" xr:uid="{00000000-0005-0000-0000-000009000000}"/>
    <cellStyle name="Comma 2 18" xfId="38" xr:uid="{00000000-0005-0000-0000-00000A000000}"/>
    <cellStyle name="Comma 2 19" xfId="39" xr:uid="{00000000-0005-0000-0000-00000B000000}"/>
    <cellStyle name="Comma 2 2" xfId="15" xr:uid="{00000000-0005-0000-0000-00000C000000}"/>
    <cellStyle name="Comma 2 20" xfId="40" xr:uid="{00000000-0005-0000-0000-00000D000000}"/>
    <cellStyle name="Comma 2 21" xfId="41" xr:uid="{00000000-0005-0000-0000-00000E000000}"/>
    <cellStyle name="Comma 2 22" xfId="42" xr:uid="{00000000-0005-0000-0000-00000F000000}"/>
    <cellStyle name="Comma 2 23" xfId="43" xr:uid="{00000000-0005-0000-0000-000010000000}"/>
    <cellStyle name="Comma 2 24" xfId="796" xr:uid="{00000000-0005-0000-0000-000011000000}"/>
    <cellStyle name="Comma 2 3" xfId="44" xr:uid="{00000000-0005-0000-0000-000012000000}"/>
    <cellStyle name="Comma 2 4" xfId="45" xr:uid="{00000000-0005-0000-0000-000013000000}"/>
    <cellStyle name="Comma 2 5" xfId="46" xr:uid="{00000000-0005-0000-0000-000014000000}"/>
    <cellStyle name="Comma 2 6" xfId="47" xr:uid="{00000000-0005-0000-0000-000015000000}"/>
    <cellStyle name="Comma 2 7" xfId="48" xr:uid="{00000000-0005-0000-0000-000016000000}"/>
    <cellStyle name="Comma 2 8" xfId="49" xr:uid="{00000000-0005-0000-0000-000017000000}"/>
    <cellStyle name="Comma 2 9" xfId="50" xr:uid="{00000000-0005-0000-0000-000018000000}"/>
    <cellStyle name="Comma 3" xfId="17" xr:uid="{00000000-0005-0000-0000-000019000000}"/>
    <cellStyle name="Comma 3 10" xfId="52" xr:uid="{00000000-0005-0000-0000-00001A000000}"/>
    <cellStyle name="Comma 3 11" xfId="53" xr:uid="{00000000-0005-0000-0000-00001B000000}"/>
    <cellStyle name="Comma 3 12" xfId="54" xr:uid="{00000000-0005-0000-0000-00001C000000}"/>
    <cellStyle name="Comma 3 13" xfId="55" xr:uid="{00000000-0005-0000-0000-00001D000000}"/>
    <cellStyle name="Comma 3 14" xfId="56" xr:uid="{00000000-0005-0000-0000-00001E000000}"/>
    <cellStyle name="Comma 3 15" xfId="57" xr:uid="{00000000-0005-0000-0000-00001F000000}"/>
    <cellStyle name="Comma 3 16" xfId="58" xr:uid="{00000000-0005-0000-0000-000020000000}"/>
    <cellStyle name="Comma 3 17" xfId="59" xr:uid="{00000000-0005-0000-0000-000021000000}"/>
    <cellStyle name="Comma 3 18" xfId="60" xr:uid="{00000000-0005-0000-0000-000022000000}"/>
    <cellStyle name="Comma 3 19" xfId="61" xr:uid="{00000000-0005-0000-0000-000023000000}"/>
    <cellStyle name="Comma 3 2" xfId="62" xr:uid="{00000000-0005-0000-0000-000024000000}"/>
    <cellStyle name="Comma 3 20" xfId="51" xr:uid="{00000000-0005-0000-0000-000025000000}"/>
    <cellStyle name="Comma 3 3" xfId="63" xr:uid="{00000000-0005-0000-0000-000026000000}"/>
    <cellStyle name="Comma 3 4" xfId="64" xr:uid="{00000000-0005-0000-0000-000027000000}"/>
    <cellStyle name="Comma 3 5" xfId="65" xr:uid="{00000000-0005-0000-0000-000028000000}"/>
    <cellStyle name="Comma 3 6" xfId="66" xr:uid="{00000000-0005-0000-0000-000029000000}"/>
    <cellStyle name="Comma 3 7" xfId="67" xr:uid="{00000000-0005-0000-0000-00002A000000}"/>
    <cellStyle name="Comma 3 8" xfId="68" xr:uid="{00000000-0005-0000-0000-00002B000000}"/>
    <cellStyle name="Comma 3 9" xfId="69" xr:uid="{00000000-0005-0000-0000-00002C000000}"/>
    <cellStyle name="Comma 4" xfId="26" xr:uid="{00000000-0005-0000-0000-00002D000000}"/>
    <cellStyle name="Comma 5" xfId="24" xr:uid="{00000000-0005-0000-0000-00002E000000}"/>
    <cellStyle name="Currency" xfId="20" builtinId="4"/>
    <cellStyle name="Currency 2" xfId="2" xr:uid="{00000000-0005-0000-0000-000030000000}"/>
    <cellStyle name="Currency 2 10" xfId="70" xr:uid="{00000000-0005-0000-0000-000031000000}"/>
    <cellStyle name="Currency 2 11" xfId="71" xr:uid="{00000000-0005-0000-0000-000032000000}"/>
    <cellStyle name="Currency 2 12" xfId="72" xr:uid="{00000000-0005-0000-0000-000033000000}"/>
    <cellStyle name="Currency 2 13" xfId="73" xr:uid="{00000000-0005-0000-0000-000034000000}"/>
    <cellStyle name="Currency 2 14" xfId="74" xr:uid="{00000000-0005-0000-0000-000035000000}"/>
    <cellStyle name="Currency 2 15" xfId="75" xr:uid="{00000000-0005-0000-0000-000036000000}"/>
    <cellStyle name="Currency 2 16" xfId="76" xr:uid="{00000000-0005-0000-0000-000037000000}"/>
    <cellStyle name="Currency 2 17" xfId="77" xr:uid="{00000000-0005-0000-0000-000038000000}"/>
    <cellStyle name="Currency 2 18" xfId="78" xr:uid="{00000000-0005-0000-0000-000039000000}"/>
    <cellStyle name="Currency 2 19" xfId="79" xr:uid="{00000000-0005-0000-0000-00003A000000}"/>
    <cellStyle name="Currency 2 2" xfId="16" xr:uid="{00000000-0005-0000-0000-00003B000000}"/>
    <cellStyle name="Currency 2 20" xfId="80" xr:uid="{00000000-0005-0000-0000-00003C000000}"/>
    <cellStyle name="Currency 2 21" xfId="81" xr:uid="{00000000-0005-0000-0000-00003D000000}"/>
    <cellStyle name="Currency 2 22" xfId="82" xr:uid="{00000000-0005-0000-0000-00003E000000}"/>
    <cellStyle name="Currency 2 23" xfId="83" xr:uid="{00000000-0005-0000-0000-00003F000000}"/>
    <cellStyle name="Currency 2 24" xfId="84" xr:uid="{00000000-0005-0000-0000-000040000000}"/>
    <cellStyle name="Currency 2 3" xfId="85" xr:uid="{00000000-0005-0000-0000-000041000000}"/>
    <cellStyle name="Currency 2 4" xfId="86" xr:uid="{00000000-0005-0000-0000-000042000000}"/>
    <cellStyle name="Currency 2 5" xfId="87" xr:uid="{00000000-0005-0000-0000-000043000000}"/>
    <cellStyle name="Currency 2 6" xfId="88" xr:uid="{00000000-0005-0000-0000-000044000000}"/>
    <cellStyle name="Currency 2 7" xfId="89" xr:uid="{00000000-0005-0000-0000-000045000000}"/>
    <cellStyle name="Currency 2 8" xfId="90" xr:uid="{00000000-0005-0000-0000-000046000000}"/>
    <cellStyle name="Currency 2 9" xfId="91" xr:uid="{00000000-0005-0000-0000-000047000000}"/>
    <cellStyle name="Currency 3" xfId="3" xr:uid="{00000000-0005-0000-0000-000048000000}"/>
    <cellStyle name="Currency 4" xfId="19" xr:uid="{00000000-0005-0000-0000-000049000000}"/>
    <cellStyle name="Currency 5" xfId="27" xr:uid="{00000000-0005-0000-0000-00004A000000}"/>
    <cellStyle name="Hyperlink" xfId="11" builtinId="8"/>
    <cellStyle name="Hyperlink 2" xfId="13" xr:uid="{00000000-0005-0000-0000-00004C000000}"/>
    <cellStyle name="Hyperlink 3" xfId="797" xr:uid="{00000000-0005-0000-0000-00004D000000}"/>
    <cellStyle name="Normal" xfId="0" builtinId="0"/>
    <cellStyle name="Normal 10" xfId="92" xr:uid="{00000000-0005-0000-0000-00004F000000}"/>
    <cellStyle name="Normal 10 10" xfId="93" xr:uid="{00000000-0005-0000-0000-000050000000}"/>
    <cellStyle name="Normal 10 10 2" xfId="94" xr:uid="{00000000-0005-0000-0000-000051000000}"/>
    <cellStyle name="Normal 10 11" xfId="95" xr:uid="{00000000-0005-0000-0000-000052000000}"/>
    <cellStyle name="Normal 10 11 2" xfId="96" xr:uid="{00000000-0005-0000-0000-000053000000}"/>
    <cellStyle name="Normal 10 12" xfId="97" xr:uid="{00000000-0005-0000-0000-000054000000}"/>
    <cellStyle name="Normal 10 12 2" xfId="98" xr:uid="{00000000-0005-0000-0000-000055000000}"/>
    <cellStyle name="Normal 10 13" xfId="99" xr:uid="{00000000-0005-0000-0000-000056000000}"/>
    <cellStyle name="Normal 10 13 2" xfId="100" xr:uid="{00000000-0005-0000-0000-000057000000}"/>
    <cellStyle name="Normal 10 14" xfId="101" xr:uid="{00000000-0005-0000-0000-000058000000}"/>
    <cellStyle name="Normal 10 14 2" xfId="102" xr:uid="{00000000-0005-0000-0000-000059000000}"/>
    <cellStyle name="Normal 10 15" xfId="103" xr:uid="{00000000-0005-0000-0000-00005A000000}"/>
    <cellStyle name="Normal 10 15 2" xfId="104" xr:uid="{00000000-0005-0000-0000-00005B000000}"/>
    <cellStyle name="Normal 10 16" xfId="105" xr:uid="{00000000-0005-0000-0000-00005C000000}"/>
    <cellStyle name="Normal 10 16 2" xfId="106" xr:uid="{00000000-0005-0000-0000-00005D000000}"/>
    <cellStyle name="Normal 10 17" xfId="107" xr:uid="{00000000-0005-0000-0000-00005E000000}"/>
    <cellStyle name="Normal 10 2" xfId="108" xr:uid="{00000000-0005-0000-0000-00005F000000}"/>
    <cellStyle name="Normal 10 2 2" xfId="109" xr:uid="{00000000-0005-0000-0000-000060000000}"/>
    <cellStyle name="Normal 10 3" xfId="110" xr:uid="{00000000-0005-0000-0000-000061000000}"/>
    <cellStyle name="Normal 10 3 2" xfId="111" xr:uid="{00000000-0005-0000-0000-000062000000}"/>
    <cellStyle name="Normal 10 4" xfId="112" xr:uid="{00000000-0005-0000-0000-000063000000}"/>
    <cellStyle name="Normal 10 4 2" xfId="113" xr:uid="{00000000-0005-0000-0000-000064000000}"/>
    <cellStyle name="Normal 10 5" xfId="114" xr:uid="{00000000-0005-0000-0000-000065000000}"/>
    <cellStyle name="Normal 10 5 2" xfId="115" xr:uid="{00000000-0005-0000-0000-000066000000}"/>
    <cellStyle name="Normal 10 6" xfId="116" xr:uid="{00000000-0005-0000-0000-000067000000}"/>
    <cellStyle name="Normal 10 6 2" xfId="117" xr:uid="{00000000-0005-0000-0000-000068000000}"/>
    <cellStyle name="Normal 10 7" xfId="118" xr:uid="{00000000-0005-0000-0000-000069000000}"/>
    <cellStyle name="Normal 10 7 2" xfId="119" xr:uid="{00000000-0005-0000-0000-00006A000000}"/>
    <cellStyle name="Normal 10 8" xfId="120" xr:uid="{00000000-0005-0000-0000-00006B000000}"/>
    <cellStyle name="Normal 10 8 2" xfId="121" xr:uid="{00000000-0005-0000-0000-00006C000000}"/>
    <cellStyle name="Normal 10 9" xfId="122" xr:uid="{00000000-0005-0000-0000-00006D000000}"/>
    <cellStyle name="Normal 10 9 2" xfId="123" xr:uid="{00000000-0005-0000-0000-00006E000000}"/>
    <cellStyle name="Normal 11" xfId="124" xr:uid="{00000000-0005-0000-0000-00006F000000}"/>
    <cellStyle name="Normal 11 10" xfId="125" xr:uid="{00000000-0005-0000-0000-000070000000}"/>
    <cellStyle name="Normal 11 10 2" xfId="126" xr:uid="{00000000-0005-0000-0000-000071000000}"/>
    <cellStyle name="Normal 11 11" xfId="127" xr:uid="{00000000-0005-0000-0000-000072000000}"/>
    <cellStyle name="Normal 11 11 2" xfId="128" xr:uid="{00000000-0005-0000-0000-000073000000}"/>
    <cellStyle name="Normal 11 12" xfId="129" xr:uid="{00000000-0005-0000-0000-000074000000}"/>
    <cellStyle name="Normal 11 12 2" xfId="130" xr:uid="{00000000-0005-0000-0000-000075000000}"/>
    <cellStyle name="Normal 11 13" xfId="131" xr:uid="{00000000-0005-0000-0000-000076000000}"/>
    <cellStyle name="Normal 11 13 2" xfId="132" xr:uid="{00000000-0005-0000-0000-000077000000}"/>
    <cellStyle name="Normal 11 14" xfId="133" xr:uid="{00000000-0005-0000-0000-000078000000}"/>
    <cellStyle name="Normal 11 14 2" xfId="134" xr:uid="{00000000-0005-0000-0000-000079000000}"/>
    <cellStyle name="Normal 11 15" xfId="135" xr:uid="{00000000-0005-0000-0000-00007A000000}"/>
    <cellStyle name="Normal 11 15 2" xfId="136" xr:uid="{00000000-0005-0000-0000-00007B000000}"/>
    <cellStyle name="Normal 11 16" xfId="137" xr:uid="{00000000-0005-0000-0000-00007C000000}"/>
    <cellStyle name="Normal 11 16 2" xfId="138" xr:uid="{00000000-0005-0000-0000-00007D000000}"/>
    <cellStyle name="Normal 11 17" xfId="139" xr:uid="{00000000-0005-0000-0000-00007E000000}"/>
    <cellStyle name="Normal 11 2" xfId="140" xr:uid="{00000000-0005-0000-0000-00007F000000}"/>
    <cellStyle name="Normal 11 2 2" xfId="141" xr:uid="{00000000-0005-0000-0000-000080000000}"/>
    <cellStyle name="Normal 11 3" xfId="142" xr:uid="{00000000-0005-0000-0000-000081000000}"/>
    <cellStyle name="Normal 11 3 2" xfId="143" xr:uid="{00000000-0005-0000-0000-000082000000}"/>
    <cellStyle name="Normal 11 4" xfId="144" xr:uid="{00000000-0005-0000-0000-000083000000}"/>
    <cellStyle name="Normal 11 4 2" xfId="145" xr:uid="{00000000-0005-0000-0000-000084000000}"/>
    <cellStyle name="Normal 11 5" xfId="146" xr:uid="{00000000-0005-0000-0000-000085000000}"/>
    <cellStyle name="Normal 11 5 2" xfId="147" xr:uid="{00000000-0005-0000-0000-000086000000}"/>
    <cellStyle name="Normal 11 6" xfId="148" xr:uid="{00000000-0005-0000-0000-000087000000}"/>
    <cellStyle name="Normal 11 6 2" xfId="149" xr:uid="{00000000-0005-0000-0000-000088000000}"/>
    <cellStyle name="Normal 11 7" xfId="150" xr:uid="{00000000-0005-0000-0000-000089000000}"/>
    <cellStyle name="Normal 11 7 2" xfId="151" xr:uid="{00000000-0005-0000-0000-00008A000000}"/>
    <cellStyle name="Normal 11 8" xfId="152" xr:uid="{00000000-0005-0000-0000-00008B000000}"/>
    <cellStyle name="Normal 11 8 2" xfId="153" xr:uid="{00000000-0005-0000-0000-00008C000000}"/>
    <cellStyle name="Normal 11 9" xfId="154" xr:uid="{00000000-0005-0000-0000-00008D000000}"/>
    <cellStyle name="Normal 11 9 2" xfId="155" xr:uid="{00000000-0005-0000-0000-00008E000000}"/>
    <cellStyle name="Normal 12" xfId="156" xr:uid="{00000000-0005-0000-0000-00008F000000}"/>
    <cellStyle name="Normal 12 10" xfId="157" xr:uid="{00000000-0005-0000-0000-000090000000}"/>
    <cellStyle name="Normal 12 10 2" xfId="158" xr:uid="{00000000-0005-0000-0000-000091000000}"/>
    <cellStyle name="Normal 12 11" xfId="159" xr:uid="{00000000-0005-0000-0000-000092000000}"/>
    <cellStyle name="Normal 12 11 2" xfId="160" xr:uid="{00000000-0005-0000-0000-000093000000}"/>
    <cellStyle name="Normal 12 12" xfId="161" xr:uid="{00000000-0005-0000-0000-000094000000}"/>
    <cellStyle name="Normal 12 12 2" xfId="162" xr:uid="{00000000-0005-0000-0000-000095000000}"/>
    <cellStyle name="Normal 12 13" xfId="163" xr:uid="{00000000-0005-0000-0000-000096000000}"/>
    <cellStyle name="Normal 12 13 2" xfId="164" xr:uid="{00000000-0005-0000-0000-000097000000}"/>
    <cellStyle name="Normal 12 14" xfId="165" xr:uid="{00000000-0005-0000-0000-000098000000}"/>
    <cellStyle name="Normal 12 14 2" xfId="166" xr:uid="{00000000-0005-0000-0000-000099000000}"/>
    <cellStyle name="Normal 12 15" xfId="167" xr:uid="{00000000-0005-0000-0000-00009A000000}"/>
    <cellStyle name="Normal 12 15 2" xfId="168" xr:uid="{00000000-0005-0000-0000-00009B000000}"/>
    <cellStyle name="Normal 12 16" xfId="169" xr:uid="{00000000-0005-0000-0000-00009C000000}"/>
    <cellStyle name="Normal 12 16 2" xfId="170" xr:uid="{00000000-0005-0000-0000-00009D000000}"/>
    <cellStyle name="Normal 12 17" xfId="171" xr:uid="{00000000-0005-0000-0000-00009E000000}"/>
    <cellStyle name="Normal 12 2" xfId="172" xr:uid="{00000000-0005-0000-0000-00009F000000}"/>
    <cellStyle name="Normal 12 2 2" xfId="173" xr:uid="{00000000-0005-0000-0000-0000A0000000}"/>
    <cellStyle name="Normal 12 3" xfId="174" xr:uid="{00000000-0005-0000-0000-0000A1000000}"/>
    <cellStyle name="Normal 12 3 2" xfId="175" xr:uid="{00000000-0005-0000-0000-0000A2000000}"/>
    <cellStyle name="Normal 12 4" xfId="176" xr:uid="{00000000-0005-0000-0000-0000A3000000}"/>
    <cellStyle name="Normal 12 4 2" xfId="177" xr:uid="{00000000-0005-0000-0000-0000A4000000}"/>
    <cellStyle name="Normal 12 5" xfId="178" xr:uid="{00000000-0005-0000-0000-0000A5000000}"/>
    <cellStyle name="Normal 12 5 2" xfId="179" xr:uid="{00000000-0005-0000-0000-0000A6000000}"/>
    <cellStyle name="Normal 12 6" xfId="180" xr:uid="{00000000-0005-0000-0000-0000A7000000}"/>
    <cellStyle name="Normal 12 6 2" xfId="181" xr:uid="{00000000-0005-0000-0000-0000A8000000}"/>
    <cellStyle name="Normal 12 7" xfId="182" xr:uid="{00000000-0005-0000-0000-0000A9000000}"/>
    <cellStyle name="Normal 12 7 2" xfId="183" xr:uid="{00000000-0005-0000-0000-0000AA000000}"/>
    <cellStyle name="Normal 12 8" xfId="184" xr:uid="{00000000-0005-0000-0000-0000AB000000}"/>
    <cellStyle name="Normal 12 8 2" xfId="185" xr:uid="{00000000-0005-0000-0000-0000AC000000}"/>
    <cellStyle name="Normal 12 9" xfId="186" xr:uid="{00000000-0005-0000-0000-0000AD000000}"/>
    <cellStyle name="Normal 12 9 2" xfId="187" xr:uid="{00000000-0005-0000-0000-0000AE000000}"/>
    <cellStyle name="Normal 13" xfId="188" xr:uid="{00000000-0005-0000-0000-0000AF000000}"/>
    <cellStyle name="Normal 13 10" xfId="189" xr:uid="{00000000-0005-0000-0000-0000B0000000}"/>
    <cellStyle name="Normal 13 10 2" xfId="190" xr:uid="{00000000-0005-0000-0000-0000B1000000}"/>
    <cellStyle name="Normal 13 11" xfId="191" xr:uid="{00000000-0005-0000-0000-0000B2000000}"/>
    <cellStyle name="Normal 13 11 2" xfId="192" xr:uid="{00000000-0005-0000-0000-0000B3000000}"/>
    <cellStyle name="Normal 13 12" xfId="193" xr:uid="{00000000-0005-0000-0000-0000B4000000}"/>
    <cellStyle name="Normal 13 12 2" xfId="194" xr:uid="{00000000-0005-0000-0000-0000B5000000}"/>
    <cellStyle name="Normal 13 13" xfId="195" xr:uid="{00000000-0005-0000-0000-0000B6000000}"/>
    <cellStyle name="Normal 13 13 2" xfId="196" xr:uid="{00000000-0005-0000-0000-0000B7000000}"/>
    <cellStyle name="Normal 13 14" xfId="197" xr:uid="{00000000-0005-0000-0000-0000B8000000}"/>
    <cellStyle name="Normal 13 14 2" xfId="198" xr:uid="{00000000-0005-0000-0000-0000B9000000}"/>
    <cellStyle name="Normal 13 15" xfId="199" xr:uid="{00000000-0005-0000-0000-0000BA000000}"/>
    <cellStyle name="Normal 13 15 2" xfId="200" xr:uid="{00000000-0005-0000-0000-0000BB000000}"/>
    <cellStyle name="Normal 13 16" xfId="201" xr:uid="{00000000-0005-0000-0000-0000BC000000}"/>
    <cellStyle name="Normal 13 16 2" xfId="202" xr:uid="{00000000-0005-0000-0000-0000BD000000}"/>
    <cellStyle name="Normal 13 17" xfId="203" xr:uid="{00000000-0005-0000-0000-0000BE000000}"/>
    <cellStyle name="Normal 13 2" xfId="204" xr:uid="{00000000-0005-0000-0000-0000BF000000}"/>
    <cellStyle name="Normal 13 2 2" xfId="205" xr:uid="{00000000-0005-0000-0000-0000C0000000}"/>
    <cellStyle name="Normal 13 3" xfId="206" xr:uid="{00000000-0005-0000-0000-0000C1000000}"/>
    <cellStyle name="Normal 13 3 2" xfId="207" xr:uid="{00000000-0005-0000-0000-0000C2000000}"/>
    <cellStyle name="Normal 13 4" xfId="208" xr:uid="{00000000-0005-0000-0000-0000C3000000}"/>
    <cellStyle name="Normal 13 4 2" xfId="209" xr:uid="{00000000-0005-0000-0000-0000C4000000}"/>
    <cellStyle name="Normal 13 5" xfId="210" xr:uid="{00000000-0005-0000-0000-0000C5000000}"/>
    <cellStyle name="Normal 13 5 2" xfId="211" xr:uid="{00000000-0005-0000-0000-0000C6000000}"/>
    <cellStyle name="Normal 13 6" xfId="212" xr:uid="{00000000-0005-0000-0000-0000C7000000}"/>
    <cellStyle name="Normal 13 6 2" xfId="213" xr:uid="{00000000-0005-0000-0000-0000C8000000}"/>
    <cellStyle name="Normal 13 7" xfId="214" xr:uid="{00000000-0005-0000-0000-0000C9000000}"/>
    <cellStyle name="Normal 13 7 2" xfId="215" xr:uid="{00000000-0005-0000-0000-0000CA000000}"/>
    <cellStyle name="Normal 13 8" xfId="216" xr:uid="{00000000-0005-0000-0000-0000CB000000}"/>
    <cellStyle name="Normal 13 8 2" xfId="217" xr:uid="{00000000-0005-0000-0000-0000CC000000}"/>
    <cellStyle name="Normal 13 9" xfId="218" xr:uid="{00000000-0005-0000-0000-0000CD000000}"/>
    <cellStyle name="Normal 13 9 2" xfId="219" xr:uid="{00000000-0005-0000-0000-0000CE000000}"/>
    <cellStyle name="Normal 14" xfId="220" xr:uid="{00000000-0005-0000-0000-0000CF000000}"/>
    <cellStyle name="Normal 14 10" xfId="221" xr:uid="{00000000-0005-0000-0000-0000D0000000}"/>
    <cellStyle name="Normal 14 10 2" xfId="222" xr:uid="{00000000-0005-0000-0000-0000D1000000}"/>
    <cellStyle name="Normal 14 11" xfId="223" xr:uid="{00000000-0005-0000-0000-0000D2000000}"/>
    <cellStyle name="Normal 14 11 2" xfId="224" xr:uid="{00000000-0005-0000-0000-0000D3000000}"/>
    <cellStyle name="Normal 14 12" xfId="225" xr:uid="{00000000-0005-0000-0000-0000D4000000}"/>
    <cellStyle name="Normal 14 12 2" xfId="226" xr:uid="{00000000-0005-0000-0000-0000D5000000}"/>
    <cellStyle name="Normal 14 13" xfId="227" xr:uid="{00000000-0005-0000-0000-0000D6000000}"/>
    <cellStyle name="Normal 14 13 2" xfId="228" xr:uid="{00000000-0005-0000-0000-0000D7000000}"/>
    <cellStyle name="Normal 14 14" xfId="229" xr:uid="{00000000-0005-0000-0000-0000D8000000}"/>
    <cellStyle name="Normal 14 14 2" xfId="230" xr:uid="{00000000-0005-0000-0000-0000D9000000}"/>
    <cellStyle name="Normal 14 15" xfId="231" xr:uid="{00000000-0005-0000-0000-0000DA000000}"/>
    <cellStyle name="Normal 14 15 2" xfId="232" xr:uid="{00000000-0005-0000-0000-0000DB000000}"/>
    <cellStyle name="Normal 14 16" xfId="233" xr:uid="{00000000-0005-0000-0000-0000DC000000}"/>
    <cellStyle name="Normal 14 16 2" xfId="234" xr:uid="{00000000-0005-0000-0000-0000DD000000}"/>
    <cellStyle name="Normal 14 17" xfId="235" xr:uid="{00000000-0005-0000-0000-0000DE000000}"/>
    <cellStyle name="Normal 14 2" xfId="236" xr:uid="{00000000-0005-0000-0000-0000DF000000}"/>
    <cellStyle name="Normal 14 2 2" xfId="237" xr:uid="{00000000-0005-0000-0000-0000E0000000}"/>
    <cellStyle name="Normal 14 3" xfId="238" xr:uid="{00000000-0005-0000-0000-0000E1000000}"/>
    <cellStyle name="Normal 14 3 2" xfId="239" xr:uid="{00000000-0005-0000-0000-0000E2000000}"/>
    <cellStyle name="Normal 14 4" xfId="240" xr:uid="{00000000-0005-0000-0000-0000E3000000}"/>
    <cellStyle name="Normal 14 4 2" xfId="241" xr:uid="{00000000-0005-0000-0000-0000E4000000}"/>
    <cellStyle name="Normal 14 5" xfId="242" xr:uid="{00000000-0005-0000-0000-0000E5000000}"/>
    <cellStyle name="Normal 14 5 2" xfId="243" xr:uid="{00000000-0005-0000-0000-0000E6000000}"/>
    <cellStyle name="Normal 14 6" xfId="244" xr:uid="{00000000-0005-0000-0000-0000E7000000}"/>
    <cellStyle name="Normal 14 6 2" xfId="245" xr:uid="{00000000-0005-0000-0000-0000E8000000}"/>
    <cellStyle name="Normal 14 7" xfId="246" xr:uid="{00000000-0005-0000-0000-0000E9000000}"/>
    <cellStyle name="Normal 14 7 2" xfId="247" xr:uid="{00000000-0005-0000-0000-0000EA000000}"/>
    <cellStyle name="Normal 14 8" xfId="248" xr:uid="{00000000-0005-0000-0000-0000EB000000}"/>
    <cellStyle name="Normal 14 8 2" xfId="249" xr:uid="{00000000-0005-0000-0000-0000EC000000}"/>
    <cellStyle name="Normal 14 9" xfId="250" xr:uid="{00000000-0005-0000-0000-0000ED000000}"/>
    <cellStyle name="Normal 14 9 2" xfId="251" xr:uid="{00000000-0005-0000-0000-0000EE000000}"/>
    <cellStyle name="Normal 15" xfId="252" xr:uid="{00000000-0005-0000-0000-0000EF000000}"/>
    <cellStyle name="Normal 15 10" xfId="253" xr:uid="{00000000-0005-0000-0000-0000F0000000}"/>
    <cellStyle name="Normal 15 10 2" xfId="254" xr:uid="{00000000-0005-0000-0000-0000F1000000}"/>
    <cellStyle name="Normal 15 11" xfId="255" xr:uid="{00000000-0005-0000-0000-0000F2000000}"/>
    <cellStyle name="Normal 15 11 2" xfId="256" xr:uid="{00000000-0005-0000-0000-0000F3000000}"/>
    <cellStyle name="Normal 15 12" xfId="257" xr:uid="{00000000-0005-0000-0000-0000F4000000}"/>
    <cellStyle name="Normal 15 12 2" xfId="258" xr:uid="{00000000-0005-0000-0000-0000F5000000}"/>
    <cellStyle name="Normal 15 13" xfId="259" xr:uid="{00000000-0005-0000-0000-0000F6000000}"/>
    <cellStyle name="Normal 15 13 2" xfId="260" xr:uid="{00000000-0005-0000-0000-0000F7000000}"/>
    <cellStyle name="Normal 15 14" xfId="261" xr:uid="{00000000-0005-0000-0000-0000F8000000}"/>
    <cellStyle name="Normal 15 14 2" xfId="262" xr:uid="{00000000-0005-0000-0000-0000F9000000}"/>
    <cellStyle name="Normal 15 15" xfId="263" xr:uid="{00000000-0005-0000-0000-0000FA000000}"/>
    <cellStyle name="Normal 15 15 2" xfId="264" xr:uid="{00000000-0005-0000-0000-0000FB000000}"/>
    <cellStyle name="Normal 15 16" xfId="265" xr:uid="{00000000-0005-0000-0000-0000FC000000}"/>
    <cellStyle name="Normal 15 16 2" xfId="266" xr:uid="{00000000-0005-0000-0000-0000FD000000}"/>
    <cellStyle name="Normal 15 17" xfId="267" xr:uid="{00000000-0005-0000-0000-0000FE000000}"/>
    <cellStyle name="Normal 15 2" xfId="268" xr:uid="{00000000-0005-0000-0000-0000FF000000}"/>
    <cellStyle name="Normal 15 2 2" xfId="269" xr:uid="{00000000-0005-0000-0000-000000010000}"/>
    <cellStyle name="Normal 15 3" xfId="270" xr:uid="{00000000-0005-0000-0000-000001010000}"/>
    <cellStyle name="Normal 15 3 2" xfId="271" xr:uid="{00000000-0005-0000-0000-000002010000}"/>
    <cellStyle name="Normal 15 4" xfId="272" xr:uid="{00000000-0005-0000-0000-000003010000}"/>
    <cellStyle name="Normal 15 4 2" xfId="273" xr:uid="{00000000-0005-0000-0000-000004010000}"/>
    <cellStyle name="Normal 15 5" xfId="274" xr:uid="{00000000-0005-0000-0000-000005010000}"/>
    <cellStyle name="Normal 15 5 2" xfId="275" xr:uid="{00000000-0005-0000-0000-000006010000}"/>
    <cellStyle name="Normal 15 6" xfId="276" xr:uid="{00000000-0005-0000-0000-000007010000}"/>
    <cellStyle name="Normal 15 6 2" xfId="277" xr:uid="{00000000-0005-0000-0000-000008010000}"/>
    <cellStyle name="Normal 15 7" xfId="278" xr:uid="{00000000-0005-0000-0000-000009010000}"/>
    <cellStyle name="Normal 15 7 2" xfId="279" xr:uid="{00000000-0005-0000-0000-00000A010000}"/>
    <cellStyle name="Normal 15 8" xfId="280" xr:uid="{00000000-0005-0000-0000-00000B010000}"/>
    <cellStyle name="Normal 15 8 2" xfId="281" xr:uid="{00000000-0005-0000-0000-00000C010000}"/>
    <cellStyle name="Normal 15 9" xfId="282" xr:uid="{00000000-0005-0000-0000-00000D010000}"/>
    <cellStyle name="Normal 15 9 2" xfId="283" xr:uid="{00000000-0005-0000-0000-00000E010000}"/>
    <cellStyle name="Normal 16" xfId="284" xr:uid="{00000000-0005-0000-0000-00000F010000}"/>
    <cellStyle name="Normal 16 10" xfId="285" xr:uid="{00000000-0005-0000-0000-000010010000}"/>
    <cellStyle name="Normal 16 10 2" xfId="286" xr:uid="{00000000-0005-0000-0000-000011010000}"/>
    <cellStyle name="Normal 16 11" xfId="287" xr:uid="{00000000-0005-0000-0000-000012010000}"/>
    <cellStyle name="Normal 16 11 2" xfId="288" xr:uid="{00000000-0005-0000-0000-000013010000}"/>
    <cellStyle name="Normal 16 12" xfId="289" xr:uid="{00000000-0005-0000-0000-000014010000}"/>
    <cellStyle name="Normal 16 12 2" xfId="290" xr:uid="{00000000-0005-0000-0000-000015010000}"/>
    <cellStyle name="Normal 16 13" xfId="291" xr:uid="{00000000-0005-0000-0000-000016010000}"/>
    <cellStyle name="Normal 16 13 2" xfId="292" xr:uid="{00000000-0005-0000-0000-000017010000}"/>
    <cellStyle name="Normal 16 14" xfId="293" xr:uid="{00000000-0005-0000-0000-000018010000}"/>
    <cellStyle name="Normal 16 14 2" xfId="294" xr:uid="{00000000-0005-0000-0000-000019010000}"/>
    <cellStyle name="Normal 16 15" xfId="295" xr:uid="{00000000-0005-0000-0000-00001A010000}"/>
    <cellStyle name="Normal 16 15 2" xfId="296" xr:uid="{00000000-0005-0000-0000-00001B010000}"/>
    <cellStyle name="Normal 16 16" xfId="297" xr:uid="{00000000-0005-0000-0000-00001C010000}"/>
    <cellStyle name="Normal 16 16 2" xfId="298" xr:uid="{00000000-0005-0000-0000-00001D010000}"/>
    <cellStyle name="Normal 16 17" xfId="299" xr:uid="{00000000-0005-0000-0000-00001E010000}"/>
    <cellStyle name="Normal 16 2" xfId="300" xr:uid="{00000000-0005-0000-0000-00001F010000}"/>
    <cellStyle name="Normal 16 2 2" xfId="301" xr:uid="{00000000-0005-0000-0000-000020010000}"/>
    <cellStyle name="Normal 16 3" xfId="302" xr:uid="{00000000-0005-0000-0000-000021010000}"/>
    <cellStyle name="Normal 16 3 2" xfId="303" xr:uid="{00000000-0005-0000-0000-000022010000}"/>
    <cellStyle name="Normal 16 4" xfId="304" xr:uid="{00000000-0005-0000-0000-000023010000}"/>
    <cellStyle name="Normal 16 4 2" xfId="305" xr:uid="{00000000-0005-0000-0000-000024010000}"/>
    <cellStyle name="Normal 16 5" xfId="306" xr:uid="{00000000-0005-0000-0000-000025010000}"/>
    <cellStyle name="Normal 16 5 2" xfId="307" xr:uid="{00000000-0005-0000-0000-000026010000}"/>
    <cellStyle name="Normal 16 6" xfId="308" xr:uid="{00000000-0005-0000-0000-000027010000}"/>
    <cellStyle name="Normal 16 6 2" xfId="309" xr:uid="{00000000-0005-0000-0000-000028010000}"/>
    <cellStyle name="Normal 16 7" xfId="310" xr:uid="{00000000-0005-0000-0000-000029010000}"/>
    <cellStyle name="Normal 16 7 2" xfId="311" xr:uid="{00000000-0005-0000-0000-00002A010000}"/>
    <cellStyle name="Normal 16 8" xfId="312" xr:uid="{00000000-0005-0000-0000-00002B010000}"/>
    <cellStyle name="Normal 16 8 2" xfId="313" xr:uid="{00000000-0005-0000-0000-00002C010000}"/>
    <cellStyle name="Normal 16 9" xfId="314" xr:uid="{00000000-0005-0000-0000-00002D010000}"/>
    <cellStyle name="Normal 16 9 2" xfId="315" xr:uid="{00000000-0005-0000-0000-00002E010000}"/>
    <cellStyle name="Normal 17" xfId="316" xr:uid="{00000000-0005-0000-0000-00002F010000}"/>
    <cellStyle name="Normal 17 10" xfId="317" xr:uid="{00000000-0005-0000-0000-000030010000}"/>
    <cellStyle name="Normal 17 10 2" xfId="318" xr:uid="{00000000-0005-0000-0000-000031010000}"/>
    <cellStyle name="Normal 17 11" xfId="319" xr:uid="{00000000-0005-0000-0000-000032010000}"/>
    <cellStyle name="Normal 17 11 2" xfId="320" xr:uid="{00000000-0005-0000-0000-000033010000}"/>
    <cellStyle name="Normal 17 12" xfId="321" xr:uid="{00000000-0005-0000-0000-000034010000}"/>
    <cellStyle name="Normal 17 12 2" xfId="322" xr:uid="{00000000-0005-0000-0000-000035010000}"/>
    <cellStyle name="Normal 17 13" xfId="323" xr:uid="{00000000-0005-0000-0000-000036010000}"/>
    <cellStyle name="Normal 17 13 2" xfId="324" xr:uid="{00000000-0005-0000-0000-000037010000}"/>
    <cellStyle name="Normal 17 14" xfId="325" xr:uid="{00000000-0005-0000-0000-000038010000}"/>
    <cellStyle name="Normal 17 14 2" xfId="326" xr:uid="{00000000-0005-0000-0000-000039010000}"/>
    <cellStyle name="Normal 17 15" xfId="327" xr:uid="{00000000-0005-0000-0000-00003A010000}"/>
    <cellStyle name="Normal 17 15 2" xfId="328" xr:uid="{00000000-0005-0000-0000-00003B010000}"/>
    <cellStyle name="Normal 17 16" xfId="329" xr:uid="{00000000-0005-0000-0000-00003C010000}"/>
    <cellStyle name="Normal 17 16 2" xfId="330" xr:uid="{00000000-0005-0000-0000-00003D010000}"/>
    <cellStyle name="Normal 17 17" xfId="331" xr:uid="{00000000-0005-0000-0000-00003E010000}"/>
    <cellStyle name="Normal 17 2" xfId="332" xr:uid="{00000000-0005-0000-0000-00003F010000}"/>
    <cellStyle name="Normal 17 2 2" xfId="333" xr:uid="{00000000-0005-0000-0000-000040010000}"/>
    <cellStyle name="Normal 17 3" xfId="334" xr:uid="{00000000-0005-0000-0000-000041010000}"/>
    <cellStyle name="Normal 17 3 2" xfId="335" xr:uid="{00000000-0005-0000-0000-000042010000}"/>
    <cellStyle name="Normal 17 4" xfId="336" xr:uid="{00000000-0005-0000-0000-000043010000}"/>
    <cellStyle name="Normal 17 4 2" xfId="337" xr:uid="{00000000-0005-0000-0000-000044010000}"/>
    <cellStyle name="Normal 17 5" xfId="338" xr:uid="{00000000-0005-0000-0000-000045010000}"/>
    <cellStyle name="Normal 17 5 2" xfId="339" xr:uid="{00000000-0005-0000-0000-000046010000}"/>
    <cellStyle name="Normal 17 6" xfId="340" xr:uid="{00000000-0005-0000-0000-000047010000}"/>
    <cellStyle name="Normal 17 6 2" xfId="341" xr:uid="{00000000-0005-0000-0000-000048010000}"/>
    <cellStyle name="Normal 17 7" xfId="342" xr:uid="{00000000-0005-0000-0000-000049010000}"/>
    <cellStyle name="Normal 17 7 2" xfId="343" xr:uid="{00000000-0005-0000-0000-00004A010000}"/>
    <cellStyle name="Normal 17 8" xfId="344" xr:uid="{00000000-0005-0000-0000-00004B010000}"/>
    <cellStyle name="Normal 17 8 2" xfId="345" xr:uid="{00000000-0005-0000-0000-00004C010000}"/>
    <cellStyle name="Normal 17 9" xfId="346" xr:uid="{00000000-0005-0000-0000-00004D010000}"/>
    <cellStyle name="Normal 17 9 2" xfId="347" xr:uid="{00000000-0005-0000-0000-00004E010000}"/>
    <cellStyle name="Normal 18" xfId="348" xr:uid="{00000000-0005-0000-0000-00004F010000}"/>
    <cellStyle name="Normal 18 10" xfId="349" xr:uid="{00000000-0005-0000-0000-000050010000}"/>
    <cellStyle name="Normal 18 10 2" xfId="350" xr:uid="{00000000-0005-0000-0000-000051010000}"/>
    <cellStyle name="Normal 18 11" xfId="351" xr:uid="{00000000-0005-0000-0000-000052010000}"/>
    <cellStyle name="Normal 18 11 2" xfId="352" xr:uid="{00000000-0005-0000-0000-000053010000}"/>
    <cellStyle name="Normal 18 12" xfId="353" xr:uid="{00000000-0005-0000-0000-000054010000}"/>
    <cellStyle name="Normal 18 12 2" xfId="354" xr:uid="{00000000-0005-0000-0000-000055010000}"/>
    <cellStyle name="Normal 18 13" xfId="355" xr:uid="{00000000-0005-0000-0000-000056010000}"/>
    <cellStyle name="Normal 18 13 2" xfId="356" xr:uid="{00000000-0005-0000-0000-000057010000}"/>
    <cellStyle name="Normal 18 14" xfId="357" xr:uid="{00000000-0005-0000-0000-000058010000}"/>
    <cellStyle name="Normal 18 14 2" xfId="358" xr:uid="{00000000-0005-0000-0000-000059010000}"/>
    <cellStyle name="Normal 18 15" xfId="359" xr:uid="{00000000-0005-0000-0000-00005A010000}"/>
    <cellStyle name="Normal 18 15 2" xfId="360" xr:uid="{00000000-0005-0000-0000-00005B010000}"/>
    <cellStyle name="Normal 18 16" xfId="361" xr:uid="{00000000-0005-0000-0000-00005C010000}"/>
    <cellStyle name="Normal 18 16 2" xfId="362" xr:uid="{00000000-0005-0000-0000-00005D010000}"/>
    <cellStyle name="Normal 18 17" xfId="363" xr:uid="{00000000-0005-0000-0000-00005E010000}"/>
    <cellStyle name="Normal 18 2" xfId="364" xr:uid="{00000000-0005-0000-0000-00005F010000}"/>
    <cellStyle name="Normal 18 2 2" xfId="365" xr:uid="{00000000-0005-0000-0000-000060010000}"/>
    <cellStyle name="Normal 18 3" xfId="366" xr:uid="{00000000-0005-0000-0000-000061010000}"/>
    <cellStyle name="Normal 18 3 2" xfId="367" xr:uid="{00000000-0005-0000-0000-000062010000}"/>
    <cellStyle name="Normal 18 4" xfId="368" xr:uid="{00000000-0005-0000-0000-000063010000}"/>
    <cellStyle name="Normal 18 4 2" xfId="369" xr:uid="{00000000-0005-0000-0000-000064010000}"/>
    <cellStyle name="Normal 18 5" xfId="370" xr:uid="{00000000-0005-0000-0000-000065010000}"/>
    <cellStyle name="Normal 18 5 2" xfId="371" xr:uid="{00000000-0005-0000-0000-000066010000}"/>
    <cellStyle name="Normal 18 6" xfId="372" xr:uid="{00000000-0005-0000-0000-000067010000}"/>
    <cellStyle name="Normal 18 6 2" xfId="373" xr:uid="{00000000-0005-0000-0000-000068010000}"/>
    <cellStyle name="Normal 18 7" xfId="374" xr:uid="{00000000-0005-0000-0000-000069010000}"/>
    <cellStyle name="Normal 18 7 2" xfId="375" xr:uid="{00000000-0005-0000-0000-00006A010000}"/>
    <cellStyle name="Normal 18 8" xfId="376" xr:uid="{00000000-0005-0000-0000-00006B010000}"/>
    <cellStyle name="Normal 18 8 2" xfId="377" xr:uid="{00000000-0005-0000-0000-00006C010000}"/>
    <cellStyle name="Normal 18 9" xfId="378" xr:uid="{00000000-0005-0000-0000-00006D010000}"/>
    <cellStyle name="Normal 18 9 2" xfId="379" xr:uid="{00000000-0005-0000-0000-00006E010000}"/>
    <cellStyle name="Normal 19" xfId="380" xr:uid="{00000000-0005-0000-0000-00006F010000}"/>
    <cellStyle name="Normal 19 10" xfId="381" xr:uid="{00000000-0005-0000-0000-000070010000}"/>
    <cellStyle name="Normal 19 10 2" xfId="382" xr:uid="{00000000-0005-0000-0000-000071010000}"/>
    <cellStyle name="Normal 19 11" xfId="383" xr:uid="{00000000-0005-0000-0000-000072010000}"/>
    <cellStyle name="Normal 19 11 2" xfId="384" xr:uid="{00000000-0005-0000-0000-000073010000}"/>
    <cellStyle name="Normal 19 12" xfId="385" xr:uid="{00000000-0005-0000-0000-000074010000}"/>
    <cellStyle name="Normal 19 12 2" xfId="386" xr:uid="{00000000-0005-0000-0000-000075010000}"/>
    <cellStyle name="Normal 19 13" xfId="387" xr:uid="{00000000-0005-0000-0000-000076010000}"/>
    <cellStyle name="Normal 19 13 2" xfId="388" xr:uid="{00000000-0005-0000-0000-000077010000}"/>
    <cellStyle name="Normal 19 14" xfId="389" xr:uid="{00000000-0005-0000-0000-000078010000}"/>
    <cellStyle name="Normal 19 14 2" xfId="390" xr:uid="{00000000-0005-0000-0000-000079010000}"/>
    <cellStyle name="Normal 19 15" xfId="391" xr:uid="{00000000-0005-0000-0000-00007A010000}"/>
    <cellStyle name="Normal 19 15 2" xfId="392" xr:uid="{00000000-0005-0000-0000-00007B010000}"/>
    <cellStyle name="Normal 19 16" xfId="393" xr:uid="{00000000-0005-0000-0000-00007C010000}"/>
    <cellStyle name="Normal 19 16 2" xfId="394" xr:uid="{00000000-0005-0000-0000-00007D010000}"/>
    <cellStyle name="Normal 19 17" xfId="395" xr:uid="{00000000-0005-0000-0000-00007E010000}"/>
    <cellStyle name="Normal 19 2" xfId="396" xr:uid="{00000000-0005-0000-0000-00007F010000}"/>
    <cellStyle name="Normal 19 2 2" xfId="397" xr:uid="{00000000-0005-0000-0000-000080010000}"/>
    <cellStyle name="Normal 19 3" xfId="398" xr:uid="{00000000-0005-0000-0000-000081010000}"/>
    <cellStyle name="Normal 19 3 2" xfId="399" xr:uid="{00000000-0005-0000-0000-000082010000}"/>
    <cellStyle name="Normal 19 4" xfId="400" xr:uid="{00000000-0005-0000-0000-000083010000}"/>
    <cellStyle name="Normal 19 4 2" xfId="401" xr:uid="{00000000-0005-0000-0000-000084010000}"/>
    <cellStyle name="Normal 19 5" xfId="402" xr:uid="{00000000-0005-0000-0000-000085010000}"/>
    <cellStyle name="Normal 19 5 2" xfId="403" xr:uid="{00000000-0005-0000-0000-000086010000}"/>
    <cellStyle name="Normal 19 6" xfId="404" xr:uid="{00000000-0005-0000-0000-000087010000}"/>
    <cellStyle name="Normal 19 6 2" xfId="405" xr:uid="{00000000-0005-0000-0000-000088010000}"/>
    <cellStyle name="Normal 19 7" xfId="406" xr:uid="{00000000-0005-0000-0000-000089010000}"/>
    <cellStyle name="Normal 19 7 2" xfId="407" xr:uid="{00000000-0005-0000-0000-00008A010000}"/>
    <cellStyle name="Normal 19 8" xfId="408" xr:uid="{00000000-0005-0000-0000-00008B010000}"/>
    <cellStyle name="Normal 19 8 2" xfId="409" xr:uid="{00000000-0005-0000-0000-00008C010000}"/>
    <cellStyle name="Normal 19 9" xfId="410" xr:uid="{00000000-0005-0000-0000-00008D010000}"/>
    <cellStyle name="Normal 19 9 2" xfId="411" xr:uid="{00000000-0005-0000-0000-00008E010000}"/>
    <cellStyle name="Normal 2" xfId="4" xr:uid="{00000000-0005-0000-0000-00008F010000}"/>
    <cellStyle name="Normal 2 10" xfId="412" xr:uid="{00000000-0005-0000-0000-000090010000}"/>
    <cellStyle name="Normal 2 11" xfId="413" xr:uid="{00000000-0005-0000-0000-000091010000}"/>
    <cellStyle name="Normal 2 12" xfId="414" xr:uid="{00000000-0005-0000-0000-000092010000}"/>
    <cellStyle name="Normal 2 13" xfId="415" xr:uid="{00000000-0005-0000-0000-000093010000}"/>
    <cellStyle name="Normal 2 14" xfId="416" xr:uid="{00000000-0005-0000-0000-000094010000}"/>
    <cellStyle name="Normal 2 15" xfId="417" xr:uid="{00000000-0005-0000-0000-000095010000}"/>
    <cellStyle name="Normal 2 16" xfId="418" xr:uid="{00000000-0005-0000-0000-000096010000}"/>
    <cellStyle name="Normal 2 17" xfId="419" xr:uid="{00000000-0005-0000-0000-000097010000}"/>
    <cellStyle name="Normal 2 18" xfId="420" xr:uid="{00000000-0005-0000-0000-000098010000}"/>
    <cellStyle name="Normal 2 19" xfId="421" xr:uid="{00000000-0005-0000-0000-000099010000}"/>
    <cellStyle name="Normal 2 2" xfId="5" xr:uid="{00000000-0005-0000-0000-00009A010000}"/>
    <cellStyle name="Normal 2 20" xfId="422" xr:uid="{00000000-0005-0000-0000-00009B010000}"/>
    <cellStyle name="Normal 2 21" xfId="423" xr:uid="{00000000-0005-0000-0000-00009C010000}"/>
    <cellStyle name="Normal 2 22" xfId="424" xr:uid="{00000000-0005-0000-0000-00009D010000}"/>
    <cellStyle name="Normal 2 23" xfId="425" xr:uid="{00000000-0005-0000-0000-00009E010000}"/>
    <cellStyle name="Normal 2 24" xfId="29" xr:uid="{00000000-0005-0000-0000-00009F010000}"/>
    <cellStyle name="Normal 2 25" xfId="793" xr:uid="{00000000-0005-0000-0000-0000A0010000}"/>
    <cellStyle name="Normal 2 26" xfId="28" xr:uid="{00000000-0005-0000-0000-0000A1010000}"/>
    <cellStyle name="Normal 2 27" xfId="23" xr:uid="{00000000-0005-0000-0000-0000A2010000}"/>
    <cellStyle name="Normal 2 3" xfId="426" xr:uid="{00000000-0005-0000-0000-0000A3010000}"/>
    <cellStyle name="Normal 2 4" xfId="427" xr:uid="{00000000-0005-0000-0000-0000A4010000}"/>
    <cellStyle name="Normal 2 5" xfId="428" xr:uid="{00000000-0005-0000-0000-0000A5010000}"/>
    <cellStyle name="Normal 2 6" xfId="429" xr:uid="{00000000-0005-0000-0000-0000A6010000}"/>
    <cellStyle name="Normal 2 7" xfId="430" xr:uid="{00000000-0005-0000-0000-0000A7010000}"/>
    <cellStyle name="Normal 2 8" xfId="431" xr:uid="{00000000-0005-0000-0000-0000A8010000}"/>
    <cellStyle name="Normal 2 9" xfId="432" xr:uid="{00000000-0005-0000-0000-0000A9010000}"/>
    <cellStyle name="Normal 20" xfId="433" xr:uid="{00000000-0005-0000-0000-0000AA010000}"/>
    <cellStyle name="Normal 20 10" xfId="434" xr:uid="{00000000-0005-0000-0000-0000AB010000}"/>
    <cellStyle name="Normal 20 10 2" xfId="435" xr:uid="{00000000-0005-0000-0000-0000AC010000}"/>
    <cellStyle name="Normal 20 11" xfId="436" xr:uid="{00000000-0005-0000-0000-0000AD010000}"/>
    <cellStyle name="Normal 20 11 2" xfId="437" xr:uid="{00000000-0005-0000-0000-0000AE010000}"/>
    <cellStyle name="Normal 20 12" xfId="438" xr:uid="{00000000-0005-0000-0000-0000AF010000}"/>
    <cellStyle name="Normal 20 12 2" xfId="439" xr:uid="{00000000-0005-0000-0000-0000B0010000}"/>
    <cellStyle name="Normal 20 13" xfId="440" xr:uid="{00000000-0005-0000-0000-0000B1010000}"/>
    <cellStyle name="Normal 20 13 2" xfId="441" xr:uid="{00000000-0005-0000-0000-0000B2010000}"/>
    <cellStyle name="Normal 20 14" xfId="442" xr:uid="{00000000-0005-0000-0000-0000B3010000}"/>
    <cellStyle name="Normal 20 14 2" xfId="443" xr:uid="{00000000-0005-0000-0000-0000B4010000}"/>
    <cellStyle name="Normal 20 15" xfId="444" xr:uid="{00000000-0005-0000-0000-0000B5010000}"/>
    <cellStyle name="Normal 20 15 2" xfId="445" xr:uid="{00000000-0005-0000-0000-0000B6010000}"/>
    <cellStyle name="Normal 20 16" xfId="446" xr:uid="{00000000-0005-0000-0000-0000B7010000}"/>
    <cellStyle name="Normal 20 16 2" xfId="447" xr:uid="{00000000-0005-0000-0000-0000B8010000}"/>
    <cellStyle name="Normal 20 17" xfId="448" xr:uid="{00000000-0005-0000-0000-0000B9010000}"/>
    <cellStyle name="Normal 20 2" xfId="449" xr:uid="{00000000-0005-0000-0000-0000BA010000}"/>
    <cellStyle name="Normal 20 2 2" xfId="450" xr:uid="{00000000-0005-0000-0000-0000BB010000}"/>
    <cellStyle name="Normal 20 3" xfId="451" xr:uid="{00000000-0005-0000-0000-0000BC010000}"/>
    <cellStyle name="Normal 20 3 2" xfId="452" xr:uid="{00000000-0005-0000-0000-0000BD010000}"/>
    <cellStyle name="Normal 20 4" xfId="453" xr:uid="{00000000-0005-0000-0000-0000BE010000}"/>
    <cellStyle name="Normal 20 4 2" xfId="454" xr:uid="{00000000-0005-0000-0000-0000BF010000}"/>
    <cellStyle name="Normal 20 5" xfId="455" xr:uid="{00000000-0005-0000-0000-0000C0010000}"/>
    <cellStyle name="Normal 20 5 2" xfId="456" xr:uid="{00000000-0005-0000-0000-0000C1010000}"/>
    <cellStyle name="Normal 20 6" xfId="457" xr:uid="{00000000-0005-0000-0000-0000C2010000}"/>
    <cellStyle name="Normal 20 6 2" xfId="458" xr:uid="{00000000-0005-0000-0000-0000C3010000}"/>
    <cellStyle name="Normal 20 7" xfId="459" xr:uid="{00000000-0005-0000-0000-0000C4010000}"/>
    <cellStyle name="Normal 20 7 2" xfId="460" xr:uid="{00000000-0005-0000-0000-0000C5010000}"/>
    <cellStyle name="Normal 20 8" xfId="461" xr:uid="{00000000-0005-0000-0000-0000C6010000}"/>
    <cellStyle name="Normal 20 8 2" xfId="462" xr:uid="{00000000-0005-0000-0000-0000C7010000}"/>
    <cellStyle name="Normal 20 9" xfId="463" xr:uid="{00000000-0005-0000-0000-0000C8010000}"/>
    <cellStyle name="Normal 20 9 2" xfId="464" xr:uid="{00000000-0005-0000-0000-0000C9010000}"/>
    <cellStyle name="Normal 21" xfId="465" xr:uid="{00000000-0005-0000-0000-0000CA010000}"/>
    <cellStyle name="Normal 21 10" xfId="466" xr:uid="{00000000-0005-0000-0000-0000CB010000}"/>
    <cellStyle name="Normal 21 10 2" xfId="467" xr:uid="{00000000-0005-0000-0000-0000CC010000}"/>
    <cellStyle name="Normal 21 11" xfId="468" xr:uid="{00000000-0005-0000-0000-0000CD010000}"/>
    <cellStyle name="Normal 21 11 2" xfId="469" xr:uid="{00000000-0005-0000-0000-0000CE010000}"/>
    <cellStyle name="Normal 21 12" xfId="470" xr:uid="{00000000-0005-0000-0000-0000CF010000}"/>
    <cellStyle name="Normal 21 12 2" xfId="471" xr:uid="{00000000-0005-0000-0000-0000D0010000}"/>
    <cellStyle name="Normal 21 13" xfId="472" xr:uid="{00000000-0005-0000-0000-0000D1010000}"/>
    <cellStyle name="Normal 21 13 2" xfId="473" xr:uid="{00000000-0005-0000-0000-0000D2010000}"/>
    <cellStyle name="Normal 21 14" xfId="474" xr:uid="{00000000-0005-0000-0000-0000D3010000}"/>
    <cellStyle name="Normal 21 14 2" xfId="475" xr:uid="{00000000-0005-0000-0000-0000D4010000}"/>
    <cellStyle name="Normal 21 15" xfId="476" xr:uid="{00000000-0005-0000-0000-0000D5010000}"/>
    <cellStyle name="Normal 21 15 2" xfId="477" xr:uid="{00000000-0005-0000-0000-0000D6010000}"/>
    <cellStyle name="Normal 21 16" xfId="478" xr:uid="{00000000-0005-0000-0000-0000D7010000}"/>
    <cellStyle name="Normal 21 16 2" xfId="479" xr:uid="{00000000-0005-0000-0000-0000D8010000}"/>
    <cellStyle name="Normal 21 17" xfId="480" xr:uid="{00000000-0005-0000-0000-0000D9010000}"/>
    <cellStyle name="Normal 21 2" xfId="481" xr:uid="{00000000-0005-0000-0000-0000DA010000}"/>
    <cellStyle name="Normal 21 2 2" xfId="482" xr:uid="{00000000-0005-0000-0000-0000DB010000}"/>
    <cellStyle name="Normal 21 3" xfId="483" xr:uid="{00000000-0005-0000-0000-0000DC010000}"/>
    <cellStyle name="Normal 21 3 2" xfId="484" xr:uid="{00000000-0005-0000-0000-0000DD010000}"/>
    <cellStyle name="Normal 21 4" xfId="485" xr:uid="{00000000-0005-0000-0000-0000DE010000}"/>
    <cellStyle name="Normal 21 4 2" xfId="486" xr:uid="{00000000-0005-0000-0000-0000DF010000}"/>
    <cellStyle name="Normal 21 5" xfId="487" xr:uid="{00000000-0005-0000-0000-0000E0010000}"/>
    <cellStyle name="Normal 21 5 2" xfId="488" xr:uid="{00000000-0005-0000-0000-0000E1010000}"/>
    <cellStyle name="Normal 21 6" xfId="489" xr:uid="{00000000-0005-0000-0000-0000E2010000}"/>
    <cellStyle name="Normal 21 6 2" xfId="490" xr:uid="{00000000-0005-0000-0000-0000E3010000}"/>
    <cellStyle name="Normal 21 7" xfId="491" xr:uid="{00000000-0005-0000-0000-0000E4010000}"/>
    <cellStyle name="Normal 21 7 2" xfId="492" xr:uid="{00000000-0005-0000-0000-0000E5010000}"/>
    <cellStyle name="Normal 21 8" xfId="493" xr:uid="{00000000-0005-0000-0000-0000E6010000}"/>
    <cellStyle name="Normal 21 8 2" xfId="494" xr:uid="{00000000-0005-0000-0000-0000E7010000}"/>
    <cellStyle name="Normal 21 9" xfId="495" xr:uid="{00000000-0005-0000-0000-0000E8010000}"/>
    <cellStyle name="Normal 21 9 2" xfId="496" xr:uid="{00000000-0005-0000-0000-0000E9010000}"/>
    <cellStyle name="Normal 22" xfId="497" xr:uid="{00000000-0005-0000-0000-0000EA010000}"/>
    <cellStyle name="Normal 22 10" xfId="498" xr:uid="{00000000-0005-0000-0000-0000EB010000}"/>
    <cellStyle name="Normal 22 10 2" xfId="499" xr:uid="{00000000-0005-0000-0000-0000EC010000}"/>
    <cellStyle name="Normal 22 11" xfId="500" xr:uid="{00000000-0005-0000-0000-0000ED010000}"/>
    <cellStyle name="Normal 22 11 2" xfId="501" xr:uid="{00000000-0005-0000-0000-0000EE010000}"/>
    <cellStyle name="Normal 22 12" xfId="502" xr:uid="{00000000-0005-0000-0000-0000EF010000}"/>
    <cellStyle name="Normal 22 12 2" xfId="503" xr:uid="{00000000-0005-0000-0000-0000F0010000}"/>
    <cellStyle name="Normal 22 13" xfId="504" xr:uid="{00000000-0005-0000-0000-0000F1010000}"/>
    <cellStyle name="Normal 22 13 2" xfId="505" xr:uid="{00000000-0005-0000-0000-0000F2010000}"/>
    <cellStyle name="Normal 22 14" xfId="506" xr:uid="{00000000-0005-0000-0000-0000F3010000}"/>
    <cellStyle name="Normal 22 14 2" xfId="507" xr:uid="{00000000-0005-0000-0000-0000F4010000}"/>
    <cellStyle name="Normal 22 15" xfId="508" xr:uid="{00000000-0005-0000-0000-0000F5010000}"/>
    <cellStyle name="Normal 22 15 2" xfId="509" xr:uid="{00000000-0005-0000-0000-0000F6010000}"/>
    <cellStyle name="Normal 22 16" xfId="510" xr:uid="{00000000-0005-0000-0000-0000F7010000}"/>
    <cellStyle name="Normal 22 16 2" xfId="511" xr:uid="{00000000-0005-0000-0000-0000F8010000}"/>
    <cellStyle name="Normal 22 17" xfId="512" xr:uid="{00000000-0005-0000-0000-0000F9010000}"/>
    <cellStyle name="Normal 22 2" xfId="513" xr:uid="{00000000-0005-0000-0000-0000FA010000}"/>
    <cellStyle name="Normal 22 2 2" xfId="514" xr:uid="{00000000-0005-0000-0000-0000FB010000}"/>
    <cellStyle name="Normal 22 3" xfId="515" xr:uid="{00000000-0005-0000-0000-0000FC010000}"/>
    <cellStyle name="Normal 22 3 2" xfId="516" xr:uid="{00000000-0005-0000-0000-0000FD010000}"/>
    <cellStyle name="Normal 22 4" xfId="517" xr:uid="{00000000-0005-0000-0000-0000FE010000}"/>
    <cellStyle name="Normal 22 4 2" xfId="518" xr:uid="{00000000-0005-0000-0000-0000FF010000}"/>
    <cellStyle name="Normal 22 5" xfId="519" xr:uid="{00000000-0005-0000-0000-000000020000}"/>
    <cellStyle name="Normal 22 5 2" xfId="520" xr:uid="{00000000-0005-0000-0000-000001020000}"/>
    <cellStyle name="Normal 22 6" xfId="521" xr:uid="{00000000-0005-0000-0000-000002020000}"/>
    <cellStyle name="Normal 22 6 2" xfId="522" xr:uid="{00000000-0005-0000-0000-000003020000}"/>
    <cellStyle name="Normal 22 7" xfId="523" xr:uid="{00000000-0005-0000-0000-000004020000}"/>
    <cellStyle name="Normal 22 7 2" xfId="524" xr:uid="{00000000-0005-0000-0000-000005020000}"/>
    <cellStyle name="Normal 22 8" xfId="525" xr:uid="{00000000-0005-0000-0000-000006020000}"/>
    <cellStyle name="Normal 22 8 2" xfId="526" xr:uid="{00000000-0005-0000-0000-000007020000}"/>
    <cellStyle name="Normal 22 9" xfId="527" xr:uid="{00000000-0005-0000-0000-000008020000}"/>
    <cellStyle name="Normal 22 9 2" xfId="528" xr:uid="{00000000-0005-0000-0000-000009020000}"/>
    <cellStyle name="Normal 23" xfId="529" xr:uid="{00000000-0005-0000-0000-00000A020000}"/>
    <cellStyle name="Normal 23 10" xfId="530" xr:uid="{00000000-0005-0000-0000-00000B020000}"/>
    <cellStyle name="Normal 23 10 2" xfId="531" xr:uid="{00000000-0005-0000-0000-00000C020000}"/>
    <cellStyle name="Normal 23 11" xfId="532" xr:uid="{00000000-0005-0000-0000-00000D020000}"/>
    <cellStyle name="Normal 23 11 2" xfId="533" xr:uid="{00000000-0005-0000-0000-00000E020000}"/>
    <cellStyle name="Normal 23 12" xfId="534" xr:uid="{00000000-0005-0000-0000-00000F020000}"/>
    <cellStyle name="Normal 23 12 2" xfId="535" xr:uid="{00000000-0005-0000-0000-000010020000}"/>
    <cellStyle name="Normal 23 13" xfId="536" xr:uid="{00000000-0005-0000-0000-000011020000}"/>
    <cellStyle name="Normal 23 13 2" xfId="537" xr:uid="{00000000-0005-0000-0000-000012020000}"/>
    <cellStyle name="Normal 23 14" xfId="538" xr:uid="{00000000-0005-0000-0000-000013020000}"/>
    <cellStyle name="Normal 23 14 2" xfId="539" xr:uid="{00000000-0005-0000-0000-000014020000}"/>
    <cellStyle name="Normal 23 15" xfId="540" xr:uid="{00000000-0005-0000-0000-000015020000}"/>
    <cellStyle name="Normal 23 15 2" xfId="541" xr:uid="{00000000-0005-0000-0000-000016020000}"/>
    <cellStyle name="Normal 23 16" xfId="542" xr:uid="{00000000-0005-0000-0000-000017020000}"/>
    <cellStyle name="Normal 23 16 2" xfId="543" xr:uid="{00000000-0005-0000-0000-000018020000}"/>
    <cellStyle name="Normal 23 17" xfId="544" xr:uid="{00000000-0005-0000-0000-000019020000}"/>
    <cellStyle name="Normal 23 2" xfId="545" xr:uid="{00000000-0005-0000-0000-00001A020000}"/>
    <cellStyle name="Normal 23 2 2" xfId="546" xr:uid="{00000000-0005-0000-0000-00001B020000}"/>
    <cellStyle name="Normal 23 3" xfId="547" xr:uid="{00000000-0005-0000-0000-00001C020000}"/>
    <cellStyle name="Normal 23 3 2" xfId="548" xr:uid="{00000000-0005-0000-0000-00001D020000}"/>
    <cellStyle name="Normal 23 4" xfId="549" xr:uid="{00000000-0005-0000-0000-00001E020000}"/>
    <cellStyle name="Normal 23 4 2" xfId="550" xr:uid="{00000000-0005-0000-0000-00001F020000}"/>
    <cellStyle name="Normal 23 5" xfId="551" xr:uid="{00000000-0005-0000-0000-000020020000}"/>
    <cellStyle name="Normal 23 5 2" xfId="552" xr:uid="{00000000-0005-0000-0000-000021020000}"/>
    <cellStyle name="Normal 23 6" xfId="553" xr:uid="{00000000-0005-0000-0000-000022020000}"/>
    <cellStyle name="Normal 23 6 2" xfId="554" xr:uid="{00000000-0005-0000-0000-000023020000}"/>
    <cellStyle name="Normal 23 7" xfId="555" xr:uid="{00000000-0005-0000-0000-000024020000}"/>
    <cellStyle name="Normal 23 7 2" xfId="556" xr:uid="{00000000-0005-0000-0000-000025020000}"/>
    <cellStyle name="Normal 23 8" xfId="557" xr:uid="{00000000-0005-0000-0000-000026020000}"/>
    <cellStyle name="Normal 23 8 2" xfId="558" xr:uid="{00000000-0005-0000-0000-000027020000}"/>
    <cellStyle name="Normal 23 9" xfId="559" xr:uid="{00000000-0005-0000-0000-000028020000}"/>
    <cellStyle name="Normal 23 9 2" xfId="560" xr:uid="{00000000-0005-0000-0000-000029020000}"/>
    <cellStyle name="Normal 24" xfId="792" xr:uid="{00000000-0005-0000-0000-00002A020000}"/>
    <cellStyle name="Normal 25" xfId="25" xr:uid="{00000000-0005-0000-0000-00002B020000}"/>
    <cellStyle name="Normal 26" xfId="22" xr:uid="{00000000-0005-0000-0000-00002C020000}"/>
    <cellStyle name="Normal 3" xfId="6" xr:uid="{00000000-0005-0000-0000-00002D020000}"/>
    <cellStyle name="Normal 3 2" xfId="14" xr:uid="{00000000-0005-0000-0000-00002E020000}"/>
    <cellStyle name="Normal 4" xfId="7" xr:uid="{00000000-0005-0000-0000-00002F020000}"/>
    <cellStyle name="Normal 4 2" xfId="8" xr:uid="{00000000-0005-0000-0000-000030020000}"/>
    <cellStyle name="Normal 5" xfId="561" xr:uid="{00000000-0005-0000-0000-000031020000}"/>
    <cellStyle name="Normal 5 10" xfId="562" xr:uid="{00000000-0005-0000-0000-000032020000}"/>
    <cellStyle name="Normal 5 10 2" xfId="563" xr:uid="{00000000-0005-0000-0000-000033020000}"/>
    <cellStyle name="Normal 5 11" xfId="564" xr:uid="{00000000-0005-0000-0000-000034020000}"/>
    <cellStyle name="Normal 5 11 2" xfId="565" xr:uid="{00000000-0005-0000-0000-000035020000}"/>
    <cellStyle name="Normal 5 12" xfId="566" xr:uid="{00000000-0005-0000-0000-000036020000}"/>
    <cellStyle name="Normal 5 12 2" xfId="567" xr:uid="{00000000-0005-0000-0000-000037020000}"/>
    <cellStyle name="Normal 5 13" xfId="568" xr:uid="{00000000-0005-0000-0000-000038020000}"/>
    <cellStyle name="Normal 5 13 2" xfId="569" xr:uid="{00000000-0005-0000-0000-000039020000}"/>
    <cellStyle name="Normal 5 14" xfId="570" xr:uid="{00000000-0005-0000-0000-00003A020000}"/>
    <cellStyle name="Normal 5 14 2" xfId="571" xr:uid="{00000000-0005-0000-0000-00003B020000}"/>
    <cellStyle name="Normal 5 15" xfId="572" xr:uid="{00000000-0005-0000-0000-00003C020000}"/>
    <cellStyle name="Normal 5 15 2" xfId="573" xr:uid="{00000000-0005-0000-0000-00003D020000}"/>
    <cellStyle name="Normal 5 16" xfId="574" xr:uid="{00000000-0005-0000-0000-00003E020000}"/>
    <cellStyle name="Normal 5 16 2" xfId="575" xr:uid="{00000000-0005-0000-0000-00003F020000}"/>
    <cellStyle name="Normal 5 17" xfId="576" xr:uid="{00000000-0005-0000-0000-000040020000}"/>
    <cellStyle name="Normal 5 17 2" xfId="577" xr:uid="{00000000-0005-0000-0000-000041020000}"/>
    <cellStyle name="Normal 5 18" xfId="578" xr:uid="{00000000-0005-0000-0000-000042020000}"/>
    <cellStyle name="Normal 5 2" xfId="579" xr:uid="{00000000-0005-0000-0000-000043020000}"/>
    <cellStyle name="Normal 5 3" xfId="580" xr:uid="{00000000-0005-0000-0000-000044020000}"/>
    <cellStyle name="Normal 5 3 2" xfId="581" xr:uid="{00000000-0005-0000-0000-000045020000}"/>
    <cellStyle name="Normal 5 4" xfId="582" xr:uid="{00000000-0005-0000-0000-000046020000}"/>
    <cellStyle name="Normal 5 4 2" xfId="583" xr:uid="{00000000-0005-0000-0000-000047020000}"/>
    <cellStyle name="Normal 5 5" xfId="584" xr:uid="{00000000-0005-0000-0000-000048020000}"/>
    <cellStyle name="Normal 5 5 2" xfId="585" xr:uid="{00000000-0005-0000-0000-000049020000}"/>
    <cellStyle name="Normal 5 6" xfId="586" xr:uid="{00000000-0005-0000-0000-00004A020000}"/>
    <cellStyle name="Normal 5 6 2" xfId="587" xr:uid="{00000000-0005-0000-0000-00004B020000}"/>
    <cellStyle name="Normal 5 7" xfId="588" xr:uid="{00000000-0005-0000-0000-00004C020000}"/>
    <cellStyle name="Normal 5 7 2" xfId="589" xr:uid="{00000000-0005-0000-0000-00004D020000}"/>
    <cellStyle name="Normal 5 8" xfId="590" xr:uid="{00000000-0005-0000-0000-00004E020000}"/>
    <cellStyle name="Normal 5 8 2" xfId="591" xr:uid="{00000000-0005-0000-0000-00004F020000}"/>
    <cellStyle name="Normal 5 9" xfId="592" xr:uid="{00000000-0005-0000-0000-000050020000}"/>
    <cellStyle name="Normal 5 9 2" xfId="593" xr:uid="{00000000-0005-0000-0000-000051020000}"/>
    <cellStyle name="Normal 6" xfId="594" xr:uid="{00000000-0005-0000-0000-000052020000}"/>
    <cellStyle name="Normal 7" xfId="595" xr:uid="{00000000-0005-0000-0000-000053020000}"/>
    <cellStyle name="Normal 7 10" xfId="596" xr:uid="{00000000-0005-0000-0000-000054020000}"/>
    <cellStyle name="Normal 7 10 2" xfId="597" xr:uid="{00000000-0005-0000-0000-000055020000}"/>
    <cellStyle name="Normal 7 11" xfId="598" xr:uid="{00000000-0005-0000-0000-000056020000}"/>
    <cellStyle name="Normal 7 11 2" xfId="599" xr:uid="{00000000-0005-0000-0000-000057020000}"/>
    <cellStyle name="Normal 7 12" xfId="600" xr:uid="{00000000-0005-0000-0000-000058020000}"/>
    <cellStyle name="Normal 7 12 2" xfId="601" xr:uid="{00000000-0005-0000-0000-000059020000}"/>
    <cellStyle name="Normal 7 13" xfId="602" xr:uid="{00000000-0005-0000-0000-00005A020000}"/>
    <cellStyle name="Normal 7 13 2" xfId="603" xr:uid="{00000000-0005-0000-0000-00005B020000}"/>
    <cellStyle name="Normal 7 14" xfId="604" xr:uid="{00000000-0005-0000-0000-00005C020000}"/>
    <cellStyle name="Normal 7 14 2" xfId="605" xr:uid="{00000000-0005-0000-0000-00005D020000}"/>
    <cellStyle name="Normal 7 15" xfId="606" xr:uid="{00000000-0005-0000-0000-00005E020000}"/>
    <cellStyle name="Normal 7 15 2" xfId="607" xr:uid="{00000000-0005-0000-0000-00005F020000}"/>
    <cellStyle name="Normal 7 16" xfId="608" xr:uid="{00000000-0005-0000-0000-000060020000}"/>
    <cellStyle name="Normal 7 16 2" xfId="609" xr:uid="{00000000-0005-0000-0000-000061020000}"/>
    <cellStyle name="Normal 7 17" xfId="610" xr:uid="{00000000-0005-0000-0000-000062020000}"/>
    <cellStyle name="Normal 7 2" xfId="611" xr:uid="{00000000-0005-0000-0000-000063020000}"/>
    <cellStyle name="Normal 7 2 2" xfId="612" xr:uid="{00000000-0005-0000-0000-000064020000}"/>
    <cellStyle name="Normal 7 3" xfId="613" xr:uid="{00000000-0005-0000-0000-000065020000}"/>
    <cellStyle name="Normal 7 3 2" xfId="614" xr:uid="{00000000-0005-0000-0000-000066020000}"/>
    <cellStyle name="Normal 7 4" xfId="615" xr:uid="{00000000-0005-0000-0000-000067020000}"/>
    <cellStyle name="Normal 7 4 2" xfId="616" xr:uid="{00000000-0005-0000-0000-000068020000}"/>
    <cellStyle name="Normal 7 5" xfId="617" xr:uid="{00000000-0005-0000-0000-000069020000}"/>
    <cellStyle name="Normal 7 5 2" xfId="618" xr:uid="{00000000-0005-0000-0000-00006A020000}"/>
    <cellStyle name="Normal 7 6" xfId="619" xr:uid="{00000000-0005-0000-0000-00006B020000}"/>
    <cellStyle name="Normal 7 6 2" xfId="620" xr:uid="{00000000-0005-0000-0000-00006C020000}"/>
    <cellStyle name="Normal 7 7" xfId="621" xr:uid="{00000000-0005-0000-0000-00006D020000}"/>
    <cellStyle name="Normal 7 7 2" xfId="622" xr:uid="{00000000-0005-0000-0000-00006E020000}"/>
    <cellStyle name="Normal 7 8" xfId="623" xr:uid="{00000000-0005-0000-0000-00006F020000}"/>
    <cellStyle name="Normal 7 8 2" xfId="624" xr:uid="{00000000-0005-0000-0000-000070020000}"/>
    <cellStyle name="Normal 7 9" xfId="625" xr:uid="{00000000-0005-0000-0000-000071020000}"/>
    <cellStyle name="Normal 7 9 2" xfId="626" xr:uid="{00000000-0005-0000-0000-000072020000}"/>
    <cellStyle name="Normal 8" xfId="627" xr:uid="{00000000-0005-0000-0000-000073020000}"/>
    <cellStyle name="Normal 8 10" xfId="628" xr:uid="{00000000-0005-0000-0000-000074020000}"/>
    <cellStyle name="Normal 8 10 2" xfId="629" xr:uid="{00000000-0005-0000-0000-000075020000}"/>
    <cellStyle name="Normal 8 11" xfId="630" xr:uid="{00000000-0005-0000-0000-000076020000}"/>
    <cellStyle name="Normal 8 11 2" xfId="631" xr:uid="{00000000-0005-0000-0000-000077020000}"/>
    <cellStyle name="Normal 8 12" xfId="632" xr:uid="{00000000-0005-0000-0000-000078020000}"/>
    <cellStyle name="Normal 8 12 2" xfId="633" xr:uid="{00000000-0005-0000-0000-000079020000}"/>
    <cellStyle name="Normal 8 13" xfId="634" xr:uid="{00000000-0005-0000-0000-00007A020000}"/>
    <cellStyle name="Normal 8 13 2" xfId="635" xr:uid="{00000000-0005-0000-0000-00007B020000}"/>
    <cellStyle name="Normal 8 14" xfId="636" xr:uid="{00000000-0005-0000-0000-00007C020000}"/>
    <cellStyle name="Normal 8 14 2" xfId="637" xr:uid="{00000000-0005-0000-0000-00007D020000}"/>
    <cellStyle name="Normal 8 15" xfId="638" xr:uid="{00000000-0005-0000-0000-00007E020000}"/>
    <cellStyle name="Normal 8 15 2" xfId="639" xr:uid="{00000000-0005-0000-0000-00007F020000}"/>
    <cellStyle name="Normal 8 16" xfId="640" xr:uid="{00000000-0005-0000-0000-000080020000}"/>
    <cellStyle name="Normal 8 16 2" xfId="641" xr:uid="{00000000-0005-0000-0000-000081020000}"/>
    <cellStyle name="Normal 8 17" xfId="642" xr:uid="{00000000-0005-0000-0000-000082020000}"/>
    <cellStyle name="Normal 8 17 2" xfId="643" xr:uid="{00000000-0005-0000-0000-000083020000}"/>
    <cellStyle name="Normal 8 18" xfId="644" xr:uid="{00000000-0005-0000-0000-000084020000}"/>
    <cellStyle name="Normal 8 18 2" xfId="645" xr:uid="{00000000-0005-0000-0000-000085020000}"/>
    <cellStyle name="Normal 8 19" xfId="646" xr:uid="{00000000-0005-0000-0000-000086020000}"/>
    <cellStyle name="Normal 8 19 2" xfId="647" xr:uid="{00000000-0005-0000-0000-000087020000}"/>
    <cellStyle name="Normal 8 2" xfId="648" xr:uid="{00000000-0005-0000-0000-000088020000}"/>
    <cellStyle name="Normal 8 2 10" xfId="649" xr:uid="{00000000-0005-0000-0000-000089020000}"/>
    <cellStyle name="Normal 8 2 10 2" xfId="650" xr:uid="{00000000-0005-0000-0000-00008A020000}"/>
    <cellStyle name="Normal 8 2 11" xfId="651" xr:uid="{00000000-0005-0000-0000-00008B020000}"/>
    <cellStyle name="Normal 8 2 11 2" xfId="652" xr:uid="{00000000-0005-0000-0000-00008C020000}"/>
    <cellStyle name="Normal 8 2 12" xfId="653" xr:uid="{00000000-0005-0000-0000-00008D020000}"/>
    <cellStyle name="Normal 8 2 12 2" xfId="654" xr:uid="{00000000-0005-0000-0000-00008E020000}"/>
    <cellStyle name="Normal 8 2 13" xfId="655" xr:uid="{00000000-0005-0000-0000-00008F020000}"/>
    <cellStyle name="Normal 8 2 13 2" xfId="656" xr:uid="{00000000-0005-0000-0000-000090020000}"/>
    <cellStyle name="Normal 8 2 14" xfId="657" xr:uid="{00000000-0005-0000-0000-000091020000}"/>
    <cellStyle name="Normal 8 2 14 2" xfId="658" xr:uid="{00000000-0005-0000-0000-000092020000}"/>
    <cellStyle name="Normal 8 2 15" xfId="659" xr:uid="{00000000-0005-0000-0000-000093020000}"/>
    <cellStyle name="Normal 8 2 15 2" xfId="660" xr:uid="{00000000-0005-0000-0000-000094020000}"/>
    <cellStyle name="Normal 8 2 16" xfId="661" xr:uid="{00000000-0005-0000-0000-000095020000}"/>
    <cellStyle name="Normal 8 2 16 2" xfId="662" xr:uid="{00000000-0005-0000-0000-000096020000}"/>
    <cellStyle name="Normal 8 2 17" xfId="663" xr:uid="{00000000-0005-0000-0000-000097020000}"/>
    <cellStyle name="Normal 8 2 2" xfId="664" xr:uid="{00000000-0005-0000-0000-000098020000}"/>
    <cellStyle name="Normal 8 2 2 2" xfId="665" xr:uid="{00000000-0005-0000-0000-000099020000}"/>
    <cellStyle name="Normal 8 2 3" xfId="666" xr:uid="{00000000-0005-0000-0000-00009A020000}"/>
    <cellStyle name="Normal 8 2 3 2" xfId="667" xr:uid="{00000000-0005-0000-0000-00009B020000}"/>
    <cellStyle name="Normal 8 2 4" xfId="668" xr:uid="{00000000-0005-0000-0000-00009C020000}"/>
    <cellStyle name="Normal 8 2 4 2" xfId="669" xr:uid="{00000000-0005-0000-0000-00009D020000}"/>
    <cellStyle name="Normal 8 2 5" xfId="670" xr:uid="{00000000-0005-0000-0000-00009E020000}"/>
    <cellStyle name="Normal 8 2 5 2" xfId="671" xr:uid="{00000000-0005-0000-0000-00009F020000}"/>
    <cellStyle name="Normal 8 2 6" xfId="672" xr:uid="{00000000-0005-0000-0000-0000A0020000}"/>
    <cellStyle name="Normal 8 2 6 2" xfId="673" xr:uid="{00000000-0005-0000-0000-0000A1020000}"/>
    <cellStyle name="Normal 8 2 7" xfId="674" xr:uid="{00000000-0005-0000-0000-0000A2020000}"/>
    <cellStyle name="Normal 8 2 7 2" xfId="675" xr:uid="{00000000-0005-0000-0000-0000A3020000}"/>
    <cellStyle name="Normal 8 2 8" xfId="676" xr:uid="{00000000-0005-0000-0000-0000A4020000}"/>
    <cellStyle name="Normal 8 2 8 2" xfId="677" xr:uid="{00000000-0005-0000-0000-0000A5020000}"/>
    <cellStyle name="Normal 8 2 9" xfId="678" xr:uid="{00000000-0005-0000-0000-0000A6020000}"/>
    <cellStyle name="Normal 8 2 9 2" xfId="679" xr:uid="{00000000-0005-0000-0000-0000A7020000}"/>
    <cellStyle name="Normal 8 20" xfId="680" xr:uid="{00000000-0005-0000-0000-0000A8020000}"/>
    <cellStyle name="Normal 8 3" xfId="681" xr:uid="{00000000-0005-0000-0000-0000A9020000}"/>
    <cellStyle name="Normal 8 3 10" xfId="682" xr:uid="{00000000-0005-0000-0000-0000AA020000}"/>
    <cellStyle name="Normal 8 3 10 2" xfId="683" xr:uid="{00000000-0005-0000-0000-0000AB020000}"/>
    <cellStyle name="Normal 8 3 11" xfId="684" xr:uid="{00000000-0005-0000-0000-0000AC020000}"/>
    <cellStyle name="Normal 8 3 11 2" xfId="685" xr:uid="{00000000-0005-0000-0000-0000AD020000}"/>
    <cellStyle name="Normal 8 3 12" xfId="686" xr:uid="{00000000-0005-0000-0000-0000AE020000}"/>
    <cellStyle name="Normal 8 3 12 2" xfId="687" xr:uid="{00000000-0005-0000-0000-0000AF020000}"/>
    <cellStyle name="Normal 8 3 13" xfId="688" xr:uid="{00000000-0005-0000-0000-0000B0020000}"/>
    <cellStyle name="Normal 8 3 13 2" xfId="689" xr:uid="{00000000-0005-0000-0000-0000B1020000}"/>
    <cellStyle name="Normal 8 3 14" xfId="690" xr:uid="{00000000-0005-0000-0000-0000B2020000}"/>
    <cellStyle name="Normal 8 3 14 2" xfId="691" xr:uid="{00000000-0005-0000-0000-0000B3020000}"/>
    <cellStyle name="Normal 8 3 15" xfId="692" xr:uid="{00000000-0005-0000-0000-0000B4020000}"/>
    <cellStyle name="Normal 8 3 15 2" xfId="693" xr:uid="{00000000-0005-0000-0000-0000B5020000}"/>
    <cellStyle name="Normal 8 3 16" xfId="694" xr:uid="{00000000-0005-0000-0000-0000B6020000}"/>
    <cellStyle name="Normal 8 3 16 2" xfId="695" xr:uid="{00000000-0005-0000-0000-0000B7020000}"/>
    <cellStyle name="Normal 8 3 17" xfId="696" xr:uid="{00000000-0005-0000-0000-0000B8020000}"/>
    <cellStyle name="Normal 8 3 2" xfId="697" xr:uid="{00000000-0005-0000-0000-0000B9020000}"/>
    <cellStyle name="Normal 8 3 2 2" xfId="698" xr:uid="{00000000-0005-0000-0000-0000BA020000}"/>
    <cellStyle name="Normal 8 3 3" xfId="699" xr:uid="{00000000-0005-0000-0000-0000BB020000}"/>
    <cellStyle name="Normal 8 3 3 2" xfId="700" xr:uid="{00000000-0005-0000-0000-0000BC020000}"/>
    <cellStyle name="Normal 8 3 4" xfId="701" xr:uid="{00000000-0005-0000-0000-0000BD020000}"/>
    <cellStyle name="Normal 8 3 4 2" xfId="702" xr:uid="{00000000-0005-0000-0000-0000BE020000}"/>
    <cellStyle name="Normal 8 3 5" xfId="703" xr:uid="{00000000-0005-0000-0000-0000BF020000}"/>
    <cellStyle name="Normal 8 3 5 2" xfId="704" xr:uid="{00000000-0005-0000-0000-0000C0020000}"/>
    <cellStyle name="Normal 8 3 6" xfId="705" xr:uid="{00000000-0005-0000-0000-0000C1020000}"/>
    <cellStyle name="Normal 8 3 6 2" xfId="706" xr:uid="{00000000-0005-0000-0000-0000C2020000}"/>
    <cellStyle name="Normal 8 3 7" xfId="707" xr:uid="{00000000-0005-0000-0000-0000C3020000}"/>
    <cellStyle name="Normal 8 3 7 2" xfId="708" xr:uid="{00000000-0005-0000-0000-0000C4020000}"/>
    <cellStyle name="Normal 8 3 8" xfId="709" xr:uid="{00000000-0005-0000-0000-0000C5020000}"/>
    <cellStyle name="Normal 8 3 8 2" xfId="710" xr:uid="{00000000-0005-0000-0000-0000C6020000}"/>
    <cellStyle name="Normal 8 3 9" xfId="711" xr:uid="{00000000-0005-0000-0000-0000C7020000}"/>
    <cellStyle name="Normal 8 3 9 2" xfId="712" xr:uid="{00000000-0005-0000-0000-0000C8020000}"/>
    <cellStyle name="Normal 8 4" xfId="713" xr:uid="{00000000-0005-0000-0000-0000C9020000}"/>
    <cellStyle name="Normal 8 4 10" xfId="714" xr:uid="{00000000-0005-0000-0000-0000CA020000}"/>
    <cellStyle name="Normal 8 4 10 2" xfId="715" xr:uid="{00000000-0005-0000-0000-0000CB020000}"/>
    <cellStyle name="Normal 8 4 11" xfId="716" xr:uid="{00000000-0005-0000-0000-0000CC020000}"/>
    <cellStyle name="Normal 8 4 11 2" xfId="717" xr:uid="{00000000-0005-0000-0000-0000CD020000}"/>
    <cellStyle name="Normal 8 4 12" xfId="718" xr:uid="{00000000-0005-0000-0000-0000CE020000}"/>
    <cellStyle name="Normal 8 4 12 2" xfId="719" xr:uid="{00000000-0005-0000-0000-0000CF020000}"/>
    <cellStyle name="Normal 8 4 13" xfId="720" xr:uid="{00000000-0005-0000-0000-0000D0020000}"/>
    <cellStyle name="Normal 8 4 13 2" xfId="721" xr:uid="{00000000-0005-0000-0000-0000D1020000}"/>
    <cellStyle name="Normal 8 4 14" xfId="722" xr:uid="{00000000-0005-0000-0000-0000D2020000}"/>
    <cellStyle name="Normal 8 4 14 2" xfId="723" xr:uid="{00000000-0005-0000-0000-0000D3020000}"/>
    <cellStyle name="Normal 8 4 15" xfId="724" xr:uid="{00000000-0005-0000-0000-0000D4020000}"/>
    <cellStyle name="Normal 8 4 15 2" xfId="725" xr:uid="{00000000-0005-0000-0000-0000D5020000}"/>
    <cellStyle name="Normal 8 4 16" xfId="726" xr:uid="{00000000-0005-0000-0000-0000D6020000}"/>
    <cellStyle name="Normal 8 4 16 2" xfId="727" xr:uid="{00000000-0005-0000-0000-0000D7020000}"/>
    <cellStyle name="Normal 8 4 17" xfId="728" xr:uid="{00000000-0005-0000-0000-0000D8020000}"/>
    <cellStyle name="Normal 8 4 2" xfId="729" xr:uid="{00000000-0005-0000-0000-0000D9020000}"/>
    <cellStyle name="Normal 8 4 2 2" xfId="730" xr:uid="{00000000-0005-0000-0000-0000DA020000}"/>
    <cellStyle name="Normal 8 4 3" xfId="731" xr:uid="{00000000-0005-0000-0000-0000DB020000}"/>
    <cellStyle name="Normal 8 4 3 2" xfId="732" xr:uid="{00000000-0005-0000-0000-0000DC020000}"/>
    <cellStyle name="Normal 8 4 4" xfId="733" xr:uid="{00000000-0005-0000-0000-0000DD020000}"/>
    <cellStyle name="Normal 8 4 4 2" xfId="734" xr:uid="{00000000-0005-0000-0000-0000DE020000}"/>
    <cellStyle name="Normal 8 4 5" xfId="735" xr:uid="{00000000-0005-0000-0000-0000DF020000}"/>
    <cellStyle name="Normal 8 4 5 2" xfId="736" xr:uid="{00000000-0005-0000-0000-0000E0020000}"/>
    <cellStyle name="Normal 8 4 6" xfId="737" xr:uid="{00000000-0005-0000-0000-0000E1020000}"/>
    <cellStyle name="Normal 8 4 6 2" xfId="738" xr:uid="{00000000-0005-0000-0000-0000E2020000}"/>
    <cellStyle name="Normal 8 4 7" xfId="739" xr:uid="{00000000-0005-0000-0000-0000E3020000}"/>
    <cellStyle name="Normal 8 4 7 2" xfId="740" xr:uid="{00000000-0005-0000-0000-0000E4020000}"/>
    <cellStyle name="Normal 8 4 8" xfId="741" xr:uid="{00000000-0005-0000-0000-0000E5020000}"/>
    <cellStyle name="Normal 8 4 8 2" xfId="742" xr:uid="{00000000-0005-0000-0000-0000E6020000}"/>
    <cellStyle name="Normal 8 4 9" xfId="743" xr:uid="{00000000-0005-0000-0000-0000E7020000}"/>
    <cellStyle name="Normal 8 4 9 2" xfId="744" xr:uid="{00000000-0005-0000-0000-0000E8020000}"/>
    <cellStyle name="Normal 8 5" xfId="745" xr:uid="{00000000-0005-0000-0000-0000E9020000}"/>
    <cellStyle name="Normal 8 5 2" xfId="746" xr:uid="{00000000-0005-0000-0000-0000EA020000}"/>
    <cellStyle name="Normal 8 6" xfId="747" xr:uid="{00000000-0005-0000-0000-0000EB020000}"/>
    <cellStyle name="Normal 8 6 2" xfId="748" xr:uid="{00000000-0005-0000-0000-0000EC020000}"/>
    <cellStyle name="Normal 8 7" xfId="749" xr:uid="{00000000-0005-0000-0000-0000ED020000}"/>
    <cellStyle name="Normal 8 7 2" xfId="750" xr:uid="{00000000-0005-0000-0000-0000EE020000}"/>
    <cellStyle name="Normal 8 8" xfId="751" xr:uid="{00000000-0005-0000-0000-0000EF020000}"/>
    <cellStyle name="Normal 8 8 2" xfId="752" xr:uid="{00000000-0005-0000-0000-0000F0020000}"/>
    <cellStyle name="Normal 8 9" xfId="753" xr:uid="{00000000-0005-0000-0000-0000F1020000}"/>
    <cellStyle name="Normal 8 9 2" xfId="754" xr:uid="{00000000-0005-0000-0000-0000F2020000}"/>
    <cellStyle name="Normal 9" xfId="755" xr:uid="{00000000-0005-0000-0000-0000F3020000}"/>
    <cellStyle name="Normal 9 10" xfId="756" xr:uid="{00000000-0005-0000-0000-0000F4020000}"/>
    <cellStyle name="Normal 9 10 2" xfId="757" xr:uid="{00000000-0005-0000-0000-0000F5020000}"/>
    <cellStyle name="Normal 9 11" xfId="758" xr:uid="{00000000-0005-0000-0000-0000F6020000}"/>
    <cellStyle name="Normal 9 11 2" xfId="759" xr:uid="{00000000-0005-0000-0000-0000F7020000}"/>
    <cellStyle name="Normal 9 12" xfId="760" xr:uid="{00000000-0005-0000-0000-0000F8020000}"/>
    <cellStyle name="Normal 9 12 2" xfId="761" xr:uid="{00000000-0005-0000-0000-0000F9020000}"/>
    <cellStyle name="Normal 9 13" xfId="762" xr:uid="{00000000-0005-0000-0000-0000FA020000}"/>
    <cellStyle name="Normal 9 13 2" xfId="763" xr:uid="{00000000-0005-0000-0000-0000FB020000}"/>
    <cellStyle name="Normal 9 14" xfId="764" xr:uid="{00000000-0005-0000-0000-0000FC020000}"/>
    <cellStyle name="Normal 9 14 2" xfId="765" xr:uid="{00000000-0005-0000-0000-0000FD020000}"/>
    <cellStyle name="Normal 9 15" xfId="766" xr:uid="{00000000-0005-0000-0000-0000FE020000}"/>
    <cellStyle name="Normal 9 15 2" xfId="767" xr:uid="{00000000-0005-0000-0000-0000FF020000}"/>
    <cellStyle name="Normal 9 16" xfId="768" xr:uid="{00000000-0005-0000-0000-000000030000}"/>
    <cellStyle name="Normal 9 16 2" xfId="769" xr:uid="{00000000-0005-0000-0000-000001030000}"/>
    <cellStyle name="Normal 9 17" xfId="770" xr:uid="{00000000-0005-0000-0000-000002030000}"/>
    <cellStyle name="Normal 9 2" xfId="771" xr:uid="{00000000-0005-0000-0000-000003030000}"/>
    <cellStyle name="Normal 9 2 2" xfId="772" xr:uid="{00000000-0005-0000-0000-000004030000}"/>
    <cellStyle name="Normal 9 3" xfId="773" xr:uid="{00000000-0005-0000-0000-000005030000}"/>
    <cellStyle name="Normal 9 3 2" xfId="774" xr:uid="{00000000-0005-0000-0000-000006030000}"/>
    <cellStyle name="Normal 9 4" xfId="775" xr:uid="{00000000-0005-0000-0000-000007030000}"/>
    <cellStyle name="Normal 9 4 2" xfId="776" xr:uid="{00000000-0005-0000-0000-000008030000}"/>
    <cellStyle name="Normal 9 5" xfId="777" xr:uid="{00000000-0005-0000-0000-000009030000}"/>
    <cellStyle name="Normal 9 5 2" xfId="778" xr:uid="{00000000-0005-0000-0000-00000A030000}"/>
    <cellStyle name="Normal 9 6" xfId="779" xr:uid="{00000000-0005-0000-0000-00000B030000}"/>
    <cellStyle name="Normal 9 6 2" xfId="780" xr:uid="{00000000-0005-0000-0000-00000C030000}"/>
    <cellStyle name="Normal 9 7" xfId="781" xr:uid="{00000000-0005-0000-0000-00000D030000}"/>
    <cellStyle name="Normal 9 7 2" xfId="782" xr:uid="{00000000-0005-0000-0000-00000E030000}"/>
    <cellStyle name="Normal 9 8" xfId="783" xr:uid="{00000000-0005-0000-0000-00000F030000}"/>
    <cellStyle name="Normal 9 8 2" xfId="784" xr:uid="{00000000-0005-0000-0000-000010030000}"/>
    <cellStyle name="Normal 9 9" xfId="785" xr:uid="{00000000-0005-0000-0000-000011030000}"/>
    <cellStyle name="Normal 9 9 2" xfId="786" xr:uid="{00000000-0005-0000-0000-000012030000}"/>
    <cellStyle name="Percent" xfId="12" builtinId="5"/>
    <cellStyle name="Percent 2" xfId="9" xr:uid="{00000000-0005-0000-0000-000014030000}"/>
    <cellStyle name="Percent 3" xfId="10" xr:uid="{00000000-0005-0000-0000-000015030000}"/>
    <cellStyle name="Percent 3 2" xfId="787" xr:uid="{00000000-0005-0000-0000-000016030000}"/>
    <cellStyle name="Percent 4" xfId="18" xr:uid="{00000000-0005-0000-0000-000017030000}"/>
    <cellStyle name="SAPBEXchaText" xfId="788" xr:uid="{00000000-0005-0000-0000-000018030000}"/>
    <cellStyle name="SAPBEXchaText 2" xfId="794" xr:uid="{00000000-0005-0000-0000-000019030000}"/>
    <cellStyle name="SAPBEXstdItem" xfId="789" xr:uid="{00000000-0005-0000-0000-00001A030000}"/>
    <cellStyle name="SAPBEXstdItem 2" xfId="795" xr:uid="{00000000-0005-0000-0000-00001B030000}"/>
    <cellStyle name="SAPBEXtitle" xfId="790" xr:uid="{00000000-0005-0000-0000-00001C030000}"/>
    <cellStyle name="Style 1" xfId="791" xr:uid="{00000000-0005-0000-0000-00001D030000}"/>
  </cellStyles>
  <dxfs count="16">
    <dxf>
      <fill>
        <patternFill>
          <bgColor theme="1" tint="0.24994659260841701"/>
        </patternFill>
      </fill>
    </dxf>
    <dxf>
      <fill>
        <patternFill>
          <bgColor rgb="FFFFCC99"/>
        </patternFill>
      </fill>
    </dxf>
    <dxf>
      <fill>
        <patternFill>
          <bgColor rgb="FF99FF99"/>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0"/>
      </font>
    </dxf>
    <dxf>
      <fill>
        <patternFill patternType="none">
          <bgColor auto="1"/>
        </patternFill>
      </fill>
    </dxf>
    <dxf>
      <font>
        <color auto="1"/>
      </font>
    </dxf>
    <dxf>
      <fill>
        <patternFill>
          <bgColor theme="1" tint="0.24994659260841701"/>
        </patternFill>
      </fill>
    </dxf>
  </dxfs>
  <tableStyles count="0" defaultTableStyle="TableStyleMedium9" defaultPivotStyle="PivotStyleLight16"/>
  <colors>
    <mruColors>
      <color rgb="FFFFCC99"/>
      <color rgb="FF99FF99"/>
      <color rgb="FFCCFFFF"/>
      <color rgb="FF0067B1"/>
      <color rgb="FF97DFFF"/>
      <color rgb="FF00A94F"/>
      <color rgb="FFFABF8F"/>
      <color rgb="FFFFFFFF"/>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5705475</xdr:colOff>
      <xdr:row>1</xdr:row>
      <xdr:rowOff>28575</xdr:rowOff>
    </xdr:from>
    <xdr:to>
      <xdr:col>8</xdr:col>
      <xdr:colOff>6858063</xdr:colOff>
      <xdr:row>2</xdr:row>
      <xdr:rowOff>301561</xdr:rowOff>
    </xdr:to>
    <xdr:pic>
      <xdr:nvPicPr>
        <xdr:cNvPr id="2" name="Picture 2" descr="Pepco CI Energy Savings Program Logo cop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877425" y="228600"/>
          <a:ext cx="63" cy="549211"/>
        </a:xfrm>
        <a:prstGeom prst="rect">
          <a:avLst/>
        </a:prstGeom>
        <a:noFill/>
        <a:ln w="9525">
          <a:noFill/>
          <a:miter lim="800000"/>
          <a:headEnd/>
          <a:tailEnd/>
        </a:ln>
      </xdr:spPr>
    </xdr:pic>
    <xdr:clientData/>
  </xdr:twoCellAnchor>
  <xdr:oneCellAnchor>
    <xdr:from>
      <xdr:col>7</xdr:col>
      <xdr:colOff>447675</xdr:colOff>
      <xdr:row>1</xdr:row>
      <xdr:rowOff>85725</xdr:rowOff>
    </xdr:from>
    <xdr:ext cx="1371600" cy="464514"/>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0" y="276225"/>
          <a:ext cx="1371600" cy="46451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39</xdr:row>
          <xdr:rowOff>171450</xdr:rowOff>
        </xdr:from>
        <xdr:to>
          <xdr:col>5</xdr:col>
          <xdr:colOff>76200</xdr:colOff>
          <xdr:row>41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Minority-owned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39</xdr:row>
          <xdr:rowOff>171450</xdr:rowOff>
        </xdr:from>
        <xdr:to>
          <xdr:col>7</xdr:col>
          <xdr:colOff>609600</xdr:colOff>
          <xdr:row>41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Veteran-owned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39</xdr:row>
          <xdr:rowOff>171450</xdr:rowOff>
        </xdr:from>
        <xdr:to>
          <xdr:col>6</xdr:col>
          <xdr:colOff>409575</xdr:colOff>
          <xdr:row>41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Women-owned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74</xdr:row>
          <xdr:rowOff>0</xdr:rowOff>
        </xdr:from>
        <xdr:to>
          <xdr:col>3</xdr:col>
          <xdr:colOff>0</xdr:colOff>
          <xdr:row>76</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74</xdr:row>
          <xdr:rowOff>0</xdr:rowOff>
        </xdr:from>
        <xdr:to>
          <xdr:col>6</xdr:col>
          <xdr:colOff>914400</xdr:colOff>
          <xdr:row>76</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xdr:col>
          <xdr:colOff>1476375</xdr:colOff>
          <xdr:row>74</xdr:row>
          <xdr:rowOff>0</xdr:rowOff>
        </xdr:from>
        <xdr:to>
          <xdr:col>259</xdr:col>
          <xdr:colOff>295275</xdr:colOff>
          <xdr:row>76</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xdr:col>
          <xdr:colOff>590550</xdr:colOff>
          <xdr:row>74</xdr:row>
          <xdr:rowOff>0</xdr:rowOff>
        </xdr:from>
        <xdr:to>
          <xdr:col>263</xdr:col>
          <xdr:colOff>104775</xdr:colOff>
          <xdr:row>76</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xdr:col>
          <xdr:colOff>1476375</xdr:colOff>
          <xdr:row>74</xdr:row>
          <xdr:rowOff>0</xdr:rowOff>
        </xdr:from>
        <xdr:to>
          <xdr:col>515</xdr:col>
          <xdr:colOff>295275</xdr:colOff>
          <xdr:row>76</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xdr:col>
          <xdr:colOff>590550</xdr:colOff>
          <xdr:row>74</xdr:row>
          <xdr:rowOff>0</xdr:rowOff>
        </xdr:from>
        <xdr:to>
          <xdr:col>519</xdr:col>
          <xdr:colOff>104775</xdr:colOff>
          <xdr:row>76</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770</xdr:col>
          <xdr:colOff>1476375</xdr:colOff>
          <xdr:row>74</xdr:row>
          <xdr:rowOff>0</xdr:rowOff>
        </xdr:from>
        <xdr:to>
          <xdr:col>771</xdr:col>
          <xdr:colOff>295275</xdr:colOff>
          <xdr:row>76</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xdr:col>
          <xdr:colOff>590550</xdr:colOff>
          <xdr:row>74</xdr:row>
          <xdr:rowOff>0</xdr:rowOff>
        </xdr:from>
        <xdr:to>
          <xdr:col>775</xdr:col>
          <xdr:colOff>104775</xdr:colOff>
          <xdr:row>76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1026</xdr:col>
          <xdr:colOff>1476375</xdr:colOff>
          <xdr:row>74</xdr:row>
          <xdr:rowOff>0</xdr:rowOff>
        </xdr:from>
        <xdr:to>
          <xdr:col>1027</xdr:col>
          <xdr:colOff>295275</xdr:colOff>
          <xdr:row>76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xdr:col>
          <xdr:colOff>590550</xdr:colOff>
          <xdr:row>74</xdr:row>
          <xdr:rowOff>0</xdr:rowOff>
        </xdr:from>
        <xdr:to>
          <xdr:col>1031</xdr:col>
          <xdr:colOff>104775</xdr:colOff>
          <xdr:row>76</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1282</xdr:col>
          <xdr:colOff>1476375</xdr:colOff>
          <xdr:row>74</xdr:row>
          <xdr:rowOff>0</xdr:rowOff>
        </xdr:from>
        <xdr:to>
          <xdr:col>1283</xdr:col>
          <xdr:colOff>295275</xdr:colOff>
          <xdr:row>76</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xdr:col>
          <xdr:colOff>590550</xdr:colOff>
          <xdr:row>74</xdr:row>
          <xdr:rowOff>0</xdr:rowOff>
        </xdr:from>
        <xdr:to>
          <xdr:col>1287</xdr:col>
          <xdr:colOff>104775</xdr:colOff>
          <xdr:row>76</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1538</xdr:col>
          <xdr:colOff>1476375</xdr:colOff>
          <xdr:row>74</xdr:row>
          <xdr:rowOff>0</xdr:rowOff>
        </xdr:from>
        <xdr:to>
          <xdr:col>1539</xdr:col>
          <xdr:colOff>295275</xdr:colOff>
          <xdr:row>76</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xdr:col>
          <xdr:colOff>590550</xdr:colOff>
          <xdr:row>74</xdr:row>
          <xdr:rowOff>0</xdr:rowOff>
        </xdr:from>
        <xdr:to>
          <xdr:col>1543</xdr:col>
          <xdr:colOff>104775</xdr:colOff>
          <xdr:row>76</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1794</xdr:col>
          <xdr:colOff>1476375</xdr:colOff>
          <xdr:row>74</xdr:row>
          <xdr:rowOff>0</xdr:rowOff>
        </xdr:from>
        <xdr:to>
          <xdr:col>1795</xdr:col>
          <xdr:colOff>295275</xdr:colOff>
          <xdr:row>76</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1798</xdr:col>
          <xdr:colOff>590550</xdr:colOff>
          <xdr:row>74</xdr:row>
          <xdr:rowOff>0</xdr:rowOff>
        </xdr:from>
        <xdr:to>
          <xdr:col>1799</xdr:col>
          <xdr:colOff>104775</xdr:colOff>
          <xdr:row>76</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2050</xdr:col>
          <xdr:colOff>1476375</xdr:colOff>
          <xdr:row>74</xdr:row>
          <xdr:rowOff>0</xdr:rowOff>
        </xdr:from>
        <xdr:to>
          <xdr:col>2051</xdr:col>
          <xdr:colOff>295275</xdr:colOff>
          <xdr:row>76</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2054</xdr:col>
          <xdr:colOff>590550</xdr:colOff>
          <xdr:row>74</xdr:row>
          <xdr:rowOff>0</xdr:rowOff>
        </xdr:from>
        <xdr:to>
          <xdr:col>2055</xdr:col>
          <xdr:colOff>104775</xdr:colOff>
          <xdr:row>76</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2306</xdr:col>
          <xdr:colOff>1476375</xdr:colOff>
          <xdr:row>74</xdr:row>
          <xdr:rowOff>0</xdr:rowOff>
        </xdr:from>
        <xdr:to>
          <xdr:col>2307</xdr:col>
          <xdr:colOff>295275</xdr:colOff>
          <xdr:row>76</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2310</xdr:col>
          <xdr:colOff>590550</xdr:colOff>
          <xdr:row>74</xdr:row>
          <xdr:rowOff>0</xdr:rowOff>
        </xdr:from>
        <xdr:to>
          <xdr:col>2311</xdr:col>
          <xdr:colOff>104775</xdr:colOff>
          <xdr:row>76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2562</xdr:col>
          <xdr:colOff>1476375</xdr:colOff>
          <xdr:row>74</xdr:row>
          <xdr:rowOff>0</xdr:rowOff>
        </xdr:from>
        <xdr:to>
          <xdr:col>2563</xdr:col>
          <xdr:colOff>295275</xdr:colOff>
          <xdr:row>76</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2566</xdr:col>
          <xdr:colOff>590550</xdr:colOff>
          <xdr:row>74</xdr:row>
          <xdr:rowOff>0</xdr:rowOff>
        </xdr:from>
        <xdr:to>
          <xdr:col>2567</xdr:col>
          <xdr:colOff>104775</xdr:colOff>
          <xdr:row>76</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2818</xdr:col>
          <xdr:colOff>1476375</xdr:colOff>
          <xdr:row>74</xdr:row>
          <xdr:rowOff>0</xdr:rowOff>
        </xdr:from>
        <xdr:to>
          <xdr:col>2819</xdr:col>
          <xdr:colOff>295275</xdr:colOff>
          <xdr:row>76</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2822</xdr:col>
          <xdr:colOff>590550</xdr:colOff>
          <xdr:row>74</xdr:row>
          <xdr:rowOff>0</xdr:rowOff>
        </xdr:from>
        <xdr:to>
          <xdr:col>2823</xdr:col>
          <xdr:colOff>104775</xdr:colOff>
          <xdr:row>76</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3074</xdr:col>
          <xdr:colOff>1476375</xdr:colOff>
          <xdr:row>74</xdr:row>
          <xdr:rowOff>0</xdr:rowOff>
        </xdr:from>
        <xdr:to>
          <xdr:col>3075</xdr:col>
          <xdr:colOff>295275</xdr:colOff>
          <xdr:row>76</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3078</xdr:col>
          <xdr:colOff>590550</xdr:colOff>
          <xdr:row>74</xdr:row>
          <xdr:rowOff>0</xdr:rowOff>
        </xdr:from>
        <xdr:to>
          <xdr:col>3079</xdr:col>
          <xdr:colOff>104775</xdr:colOff>
          <xdr:row>76</xdr:row>
          <xdr:rowOff>28575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3330</xdr:col>
          <xdr:colOff>1476375</xdr:colOff>
          <xdr:row>74</xdr:row>
          <xdr:rowOff>0</xdr:rowOff>
        </xdr:from>
        <xdr:to>
          <xdr:col>3331</xdr:col>
          <xdr:colOff>295275</xdr:colOff>
          <xdr:row>76</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3334</xdr:col>
          <xdr:colOff>590550</xdr:colOff>
          <xdr:row>74</xdr:row>
          <xdr:rowOff>0</xdr:rowOff>
        </xdr:from>
        <xdr:to>
          <xdr:col>3335</xdr:col>
          <xdr:colOff>104775</xdr:colOff>
          <xdr:row>76</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3586</xdr:col>
          <xdr:colOff>1476375</xdr:colOff>
          <xdr:row>74</xdr:row>
          <xdr:rowOff>0</xdr:rowOff>
        </xdr:from>
        <xdr:to>
          <xdr:col>3587</xdr:col>
          <xdr:colOff>295275</xdr:colOff>
          <xdr:row>76</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3590</xdr:col>
          <xdr:colOff>590550</xdr:colOff>
          <xdr:row>74</xdr:row>
          <xdr:rowOff>0</xdr:rowOff>
        </xdr:from>
        <xdr:to>
          <xdr:col>3591</xdr:col>
          <xdr:colOff>104775</xdr:colOff>
          <xdr:row>76</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3842</xdr:col>
          <xdr:colOff>1476375</xdr:colOff>
          <xdr:row>74</xdr:row>
          <xdr:rowOff>0</xdr:rowOff>
        </xdr:from>
        <xdr:to>
          <xdr:col>3843</xdr:col>
          <xdr:colOff>295275</xdr:colOff>
          <xdr:row>76</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3846</xdr:col>
          <xdr:colOff>590550</xdr:colOff>
          <xdr:row>74</xdr:row>
          <xdr:rowOff>0</xdr:rowOff>
        </xdr:from>
        <xdr:to>
          <xdr:col>3847</xdr:col>
          <xdr:colOff>104775</xdr:colOff>
          <xdr:row>76</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4098</xdr:col>
          <xdr:colOff>1476375</xdr:colOff>
          <xdr:row>74</xdr:row>
          <xdr:rowOff>0</xdr:rowOff>
        </xdr:from>
        <xdr:to>
          <xdr:col>4099</xdr:col>
          <xdr:colOff>295275</xdr:colOff>
          <xdr:row>76</xdr:row>
          <xdr:rowOff>28575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4102</xdr:col>
          <xdr:colOff>590550</xdr:colOff>
          <xdr:row>74</xdr:row>
          <xdr:rowOff>0</xdr:rowOff>
        </xdr:from>
        <xdr:to>
          <xdr:col>4103</xdr:col>
          <xdr:colOff>104775</xdr:colOff>
          <xdr:row>76</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4354</xdr:col>
          <xdr:colOff>1476375</xdr:colOff>
          <xdr:row>74</xdr:row>
          <xdr:rowOff>0</xdr:rowOff>
        </xdr:from>
        <xdr:to>
          <xdr:col>4355</xdr:col>
          <xdr:colOff>295275</xdr:colOff>
          <xdr:row>76</xdr:row>
          <xdr:rowOff>28575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4358</xdr:col>
          <xdr:colOff>590550</xdr:colOff>
          <xdr:row>74</xdr:row>
          <xdr:rowOff>0</xdr:rowOff>
        </xdr:from>
        <xdr:to>
          <xdr:col>4359</xdr:col>
          <xdr:colOff>104775</xdr:colOff>
          <xdr:row>76</xdr:row>
          <xdr:rowOff>28575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4610</xdr:col>
          <xdr:colOff>1476375</xdr:colOff>
          <xdr:row>74</xdr:row>
          <xdr:rowOff>0</xdr:rowOff>
        </xdr:from>
        <xdr:to>
          <xdr:col>4611</xdr:col>
          <xdr:colOff>295275</xdr:colOff>
          <xdr:row>76</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4614</xdr:col>
          <xdr:colOff>590550</xdr:colOff>
          <xdr:row>74</xdr:row>
          <xdr:rowOff>0</xdr:rowOff>
        </xdr:from>
        <xdr:to>
          <xdr:col>4615</xdr:col>
          <xdr:colOff>104775</xdr:colOff>
          <xdr:row>76</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4866</xdr:col>
          <xdr:colOff>1476375</xdr:colOff>
          <xdr:row>74</xdr:row>
          <xdr:rowOff>0</xdr:rowOff>
        </xdr:from>
        <xdr:to>
          <xdr:col>4867</xdr:col>
          <xdr:colOff>295275</xdr:colOff>
          <xdr:row>76</xdr:row>
          <xdr:rowOff>28575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4870</xdr:col>
          <xdr:colOff>590550</xdr:colOff>
          <xdr:row>74</xdr:row>
          <xdr:rowOff>0</xdr:rowOff>
        </xdr:from>
        <xdr:to>
          <xdr:col>4871</xdr:col>
          <xdr:colOff>104775</xdr:colOff>
          <xdr:row>76</xdr:row>
          <xdr:rowOff>28575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5122</xdr:col>
          <xdr:colOff>1476375</xdr:colOff>
          <xdr:row>74</xdr:row>
          <xdr:rowOff>0</xdr:rowOff>
        </xdr:from>
        <xdr:to>
          <xdr:col>5123</xdr:col>
          <xdr:colOff>295275</xdr:colOff>
          <xdr:row>76</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5126</xdr:col>
          <xdr:colOff>590550</xdr:colOff>
          <xdr:row>74</xdr:row>
          <xdr:rowOff>0</xdr:rowOff>
        </xdr:from>
        <xdr:to>
          <xdr:col>5127</xdr:col>
          <xdr:colOff>104775</xdr:colOff>
          <xdr:row>76</xdr:row>
          <xdr:rowOff>28575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5378</xdr:col>
          <xdr:colOff>1476375</xdr:colOff>
          <xdr:row>74</xdr:row>
          <xdr:rowOff>0</xdr:rowOff>
        </xdr:from>
        <xdr:to>
          <xdr:col>5379</xdr:col>
          <xdr:colOff>295275</xdr:colOff>
          <xdr:row>76</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5382</xdr:col>
          <xdr:colOff>590550</xdr:colOff>
          <xdr:row>74</xdr:row>
          <xdr:rowOff>0</xdr:rowOff>
        </xdr:from>
        <xdr:to>
          <xdr:col>5383</xdr:col>
          <xdr:colOff>104775</xdr:colOff>
          <xdr:row>76</xdr:row>
          <xdr:rowOff>28575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5634</xdr:col>
          <xdr:colOff>1476375</xdr:colOff>
          <xdr:row>74</xdr:row>
          <xdr:rowOff>0</xdr:rowOff>
        </xdr:from>
        <xdr:to>
          <xdr:col>5635</xdr:col>
          <xdr:colOff>295275</xdr:colOff>
          <xdr:row>76</xdr:row>
          <xdr:rowOff>28575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5638</xdr:col>
          <xdr:colOff>590550</xdr:colOff>
          <xdr:row>74</xdr:row>
          <xdr:rowOff>0</xdr:rowOff>
        </xdr:from>
        <xdr:to>
          <xdr:col>5639</xdr:col>
          <xdr:colOff>104775</xdr:colOff>
          <xdr:row>76</xdr:row>
          <xdr:rowOff>28575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5890</xdr:col>
          <xdr:colOff>1476375</xdr:colOff>
          <xdr:row>74</xdr:row>
          <xdr:rowOff>0</xdr:rowOff>
        </xdr:from>
        <xdr:to>
          <xdr:col>5891</xdr:col>
          <xdr:colOff>295275</xdr:colOff>
          <xdr:row>76</xdr:row>
          <xdr:rowOff>28575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5894</xdr:col>
          <xdr:colOff>590550</xdr:colOff>
          <xdr:row>74</xdr:row>
          <xdr:rowOff>0</xdr:rowOff>
        </xdr:from>
        <xdr:to>
          <xdr:col>5895</xdr:col>
          <xdr:colOff>104775</xdr:colOff>
          <xdr:row>76</xdr:row>
          <xdr:rowOff>28575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6146</xdr:col>
          <xdr:colOff>1476375</xdr:colOff>
          <xdr:row>74</xdr:row>
          <xdr:rowOff>0</xdr:rowOff>
        </xdr:from>
        <xdr:to>
          <xdr:col>6147</xdr:col>
          <xdr:colOff>295275</xdr:colOff>
          <xdr:row>76</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6150</xdr:col>
          <xdr:colOff>590550</xdr:colOff>
          <xdr:row>74</xdr:row>
          <xdr:rowOff>0</xdr:rowOff>
        </xdr:from>
        <xdr:to>
          <xdr:col>6151</xdr:col>
          <xdr:colOff>104775</xdr:colOff>
          <xdr:row>76</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6402</xdr:col>
          <xdr:colOff>1476375</xdr:colOff>
          <xdr:row>74</xdr:row>
          <xdr:rowOff>0</xdr:rowOff>
        </xdr:from>
        <xdr:to>
          <xdr:col>6403</xdr:col>
          <xdr:colOff>295275</xdr:colOff>
          <xdr:row>76</xdr:row>
          <xdr:rowOff>28575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6406</xdr:col>
          <xdr:colOff>590550</xdr:colOff>
          <xdr:row>74</xdr:row>
          <xdr:rowOff>0</xdr:rowOff>
        </xdr:from>
        <xdr:to>
          <xdr:col>6407</xdr:col>
          <xdr:colOff>104775</xdr:colOff>
          <xdr:row>76</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6658</xdr:col>
          <xdr:colOff>1476375</xdr:colOff>
          <xdr:row>74</xdr:row>
          <xdr:rowOff>0</xdr:rowOff>
        </xdr:from>
        <xdr:to>
          <xdr:col>6659</xdr:col>
          <xdr:colOff>295275</xdr:colOff>
          <xdr:row>76</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6662</xdr:col>
          <xdr:colOff>590550</xdr:colOff>
          <xdr:row>74</xdr:row>
          <xdr:rowOff>0</xdr:rowOff>
        </xdr:from>
        <xdr:to>
          <xdr:col>6663</xdr:col>
          <xdr:colOff>104775</xdr:colOff>
          <xdr:row>76</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6914</xdr:col>
          <xdr:colOff>1476375</xdr:colOff>
          <xdr:row>74</xdr:row>
          <xdr:rowOff>0</xdr:rowOff>
        </xdr:from>
        <xdr:to>
          <xdr:col>6915</xdr:col>
          <xdr:colOff>295275</xdr:colOff>
          <xdr:row>76</xdr:row>
          <xdr:rowOff>28575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6918</xdr:col>
          <xdr:colOff>590550</xdr:colOff>
          <xdr:row>74</xdr:row>
          <xdr:rowOff>0</xdr:rowOff>
        </xdr:from>
        <xdr:to>
          <xdr:col>6919</xdr:col>
          <xdr:colOff>104775</xdr:colOff>
          <xdr:row>76</xdr:row>
          <xdr:rowOff>28575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7170</xdr:col>
          <xdr:colOff>1476375</xdr:colOff>
          <xdr:row>74</xdr:row>
          <xdr:rowOff>0</xdr:rowOff>
        </xdr:from>
        <xdr:to>
          <xdr:col>7171</xdr:col>
          <xdr:colOff>295275</xdr:colOff>
          <xdr:row>76</xdr:row>
          <xdr:rowOff>28575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7174</xdr:col>
          <xdr:colOff>590550</xdr:colOff>
          <xdr:row>74</xdr:row>
          <xdr:rowOff>0</xdr:rowOff>
        </xdr:from>
        <xdr:to>
          <xdr:col>7175</xdr:col>
          <xdr:colOff>104775</xdr:colOff>
          <xdr:row>76</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7426</xdr:col>
          <xdr:colOff>1476375</xdr:colOff>
          <xdr:row>74</xdr:row>
          <xdr:rowOff>0</xdr:rowOff>
        </xdr:from>
        <xdr:to>
          <xdr:col>7427</xdr:col>
          <xdr:colOff>295275</xdr:colOff>
          <xdr:row>76</xdr:row>
          <xdr:rowOff>28575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7430</xdr:col>
          <xdr:colOff>590550</xdr:colOff>
          <xdr:row>74</xdr:row>
          <xdr:rowOff>0</xdr:rowOff>
        </xdr:from>
        <xdr:to>
          <xdr:col>7431</xdr:col>
          <xdr:colOff>104775</xdr:colOff>
          <xdr:row>76</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7682</xdr:col>
          <xdr:colOff>1476375</xdr:colOff>
          <xdr:row>74</xdr:row>
          <xdr:rowOff>0</xdr:rowOff>
        </xdr:from>
        <xdr:to>
          <xdr:col>7683</xdr:col>
          <xdr:colOff>295275</xdr:colOff>
          <xdr:row>76</xdr:row>
          <xdr:rowOff>28575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7686</xdr:col>
          <xdr:colOff>590550</xdr:colOff>
          <xdr:row>74</xdr:row>
          <xdr:rowOff>0</xdr:rowOff>
        </xdr:from>
        <xdr:to>
          <xdr:col>7687</xdr:col>
          <xdr:colOff>104775</xdr:colOff>
          <xdr:row>76</xdr:row>
          <xdr:rowOff>28575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7938</xdr:col>
          <xdr:colOff>1476375</xdr:colOff>
          <xdr:row>74</xdr:row>
          <xdr:rowOff>0</xdr:rowOff>
        </xdr:from>
        <xdr:to>
          <xdr:col>7939</xdr:col>
          <xdr:colOff>295275</xdr:colOff>
          <xdr:row>76</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7942</xdr:col>
          <xdr:colOff>590550</xdr:colOff>
          <xdr:row>74</xdr:row>
          <xdr:rowOff>0</xdr:rowOff>
        </xdr:from>
        <xdr:to>
          <xdr:col>7943</xdr:col>
          <xdr:colOff>104775</xdr:colOff>
          <xdr:row>76</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8194</xdr:col>
          <xdr:colOff>1476375</xdr:colOff>
          <xdr:row>74</xdr:row>
          <xdr:rowOff>0</xdr:rowOff>
        </xdr:from>
        <xdr:to>
          <xdr:col>8195</xdr:col>
          <xdr:colOff>295275</xdr:colOff>
          <xdr:row>76</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8198</xdr:col>
          <xdr:colOff>590550</xdr:colOff>
          <xdr:row>74</xdr:row>
          <xdr:rowOff>0</xdr:rowOff>
        </xdr:from>
        <xdr:to>
          <xdr:col>8199</xdr:col>
          <xdr:colOff>104775</xdr:colOff>
          <xdr:row>76</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8450</xdr:col>
          <xdr:colOff>1476375</xdr:colOff>
          <xdr:row>74</xdr:row>
          <xdr:rowOff>0</xdr:rowOff>
        </xdr:from>
        <xdr:to>
          <xdr:col>8451</xdr:col>
          <xdr:colOff>295275</xdr:colOff>
          <xdr:row>76</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8454</xdr:col>
          <xdr:colOff>590550</xdr:colOff>
          <xdr:row>74</xdr:row>
          <xdr:rowOff>0</xdr:rowOff>
        </xdr:from>
        <xdr:to>
          <xdr:col>8455</xdr:col>
          <xdr:colOff>104775</xdr:colOff>
          <xdr:row>76</xdr:row>
          <xdr:rowOff>28575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8706</xdr:col>
          <xdr:colOff>1476375</xdr:colOff>
          <xdr:row>74</xdr:row>
          <xdr:rowOff>0</xdr:rowOff>
        </xdr:from>
        <xdr:to>
          <xdr:col>8707</xdr:col>
          <xdr:colOff>295275</xdr:colOff>
          <xdr:row>76</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8710</xdr:col>
          <xdr:colOff>590550</xdr:colOff>
          <xdr:row>74</xdr:row>
          <xdr:rowOff>0</xdr:rowOff>
        </xdr:from>
        <xdr:to>
          <xdr:col>8711</xdr:col>
          <xdr:colOff>104775</xdr:colOff>
          <xdr:row>76</xdr:row>
          <xdr:rowOff>28575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8962</xdr:col>
          <xdr:colOff>1476375</xdr:colOff>
          <xdr:row>74</xdr:row>
          <xdr:rowOff>0</xdr:rowOff>
        </xdr:from>
        <xdr:to>
          <xdr:col>8963</xdr:col>
          <xdr:colOff>295275</xdr:colOff>
          <xdr:row>76</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8966</xdr:col>
          <xdr:colOff>590550</xdr:colOff>
          <xdr:row>74</xdr:row>
          <xdr:rowOff>0</xdr:rowOff>
        </xdr:from>
        <xdr:to>
          <xdr:col>8967</xdr:col>
          <xdr:colOff>104775</xdr:colOff>
          <xdr:row>76</xdr:row>
          <xdr:rowOff>28575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9218</xdr:col>
          <xdr:colOff>1476375</xdr:colOff>
          <xdr:row>74</xdr:row>
          <xdr:rowOff>0</xdr:rowOff>
        </xdr:from>
        <xdr:to>
          <xdr:col>9219</xdr:col>
          <xdr:colOff>295275</xdr:colOff>
          <xdr:row>76</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9222</xdr:col>
          <xdr:colOff>590550</xdr:colOff>
          <xdr:row>74</xdr:row>
          <xdr:rowOff>0</xdr:rowOff>
        </xdr:from>
        <xdr:to>
          <xdr:col>9223</xdr:col>
          <xdr:colOff>104775</xdr:colOff>
          <xdr:row>76</xdr:row>
          <xdr:rowOff>28575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9474</xdr:col>
          <xdr:colOff>1476375</xdr:colOff>
          <xdr:row>74</xdr:row>
          <xdr:rowOff>0</xdr:rowOff>
        </xdr:from>
        <xdr:to>
          <xdr:col>9475</xdr:col>
          <xdr:colOff>295275</xdr:colOff>
          <xdr:row>76</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9478</xdr:col>
          <xdr:colOff>590550</xdr:colOff>
          <xdr:row>74</xdr:row>
          <xdr:rowOff>0</xdr:rowOff>
        </xdr:from>
        <xdr:to>
          <xdr:col>9479</xdr:col>
          <xdr:colOff>104775</xdr:colOff>
          <xdr:row>76</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9730</xdr:col>
          <xdr:colOff>1476375</xdr:colOff>
          <xdr:row>74</xdr:row>
          <xdr:rowOff>0</xdr:rowOff>
        </xdr:from>
        <xdr:to>
          <xdr:col>9731</xdr:col>
          <xdr:colOff>295275</xdr:colOff>
          <xdr:row>76</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9734</xdr:col>
          <xdr:colOff>590550</xdr:colOff>
          <xdr:row>74</xdr:row>
          <xdr:rowOff>0</xdr:rowOff>
        </xdr:from>
        <xdr:to>
          <xdr:col>9735</xdr:col>
          <xdr:colOff>104775</xdr:colOff>
          <xdr:row>76</xdr:row>
          <xdr:rowOff>28575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9986</xdr:col>
          <xdr:colOff>1476375</xdr:colOff>
          <xdr:row>74</xdr:row>
          <xdr:rowOff>0</xdr:rowOff>
        </xdr:from>
        <xdr:to>
          <xdr:col>9987</xdr:col>
          <xdr:colOff>295275</xdr:colOff>
          <xdr:row>76</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9990</xdr:col>
          <xdr:colOff>590550</xdr:colOff>
          <xdr:row>74</xdr:row>
          <xdr:rowOff>0</xdr:rowOff>
        </xdr:from>
        <xdr:to>
          <xdr:col>9991</xdr:col>
          <xdr:colOff>104775</xdr:colOff>
          <xdr:row>76</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10242</xdr:col>
          <xdr:colOff>1476375</xdr:colOff>
          <xdr:row>74</xdr:row>
          <xdr:rowOff>0</xdr:rowOff>
        </xdr:from>
        <xdr:to>
          <xdr:col>10243</xdr:col>
          <xdr:colOff>295275</xdr:colOff>
          <xdr:row>76</xdr:row>
          <xdr:rowOff>28575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10246</xdr:col>
          <xdr:colOff>590550</xdr:colOff>
          <xdr:row>74</xdr:row>
          <xdr:rowOff>0</xdr:rowOff>
        </xdr:from>
        <xdr:to>
          <xdr:col>10247</xdr:col>
          <xdr:colOff>104775</xdr:colOff>
          <xdr:row>76</xdr:row>
          <xdr:rowOff>28575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10498</xdr:col>
          <xdr:colOff>1476375</xdr:colOff>
          <xdr:row>74</xdr:row>
          <xdr:rowOff>0</xdr:rowOff>
        </xdr:from>
        <xdr:to>
          <xdr:col>10499</xdr:col>
          <xdr:colOff>295275</xdr:colOff>
          <xdr:row>76</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10502</xdr:col>
          <xdr:colOff>590550</xdr:colOff>
          <xdr:row>74</xdr:row>
          <xdr:rowOff>0</xdr:rowOff>
        </xdr:from>
        <xdr:to>
          <xdr:col>10503</xdr:col>
          <xdr:colOff>104775</xdr:colOff>
          <xdr:row>76</xdr:row>
          <xdr:rowOff>28575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10754</xdr:col>
          <xdr:colOff>1476375</xdr:colOff>
          <xdr:row>74</xdr:row>
          <xdr:rowOff>0</xdr:rowOff>
        </xdr:from>
        <xdr:to>
          <xdr:col>10755</xdr:col>
          <xdr:colOff>295275</xdr:colOff>
          <xdr:row>76</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10758</xdr:col>
          <xdr:colOff>590550</xdr:colOff>
          <xdr:row>74</xdr:row>
          <xdr:rowOff>0</xdr:rowOff>
        </xdr:from>
        <xdr:to>
          <xdr:col>10759</xdr:col>
          <xdr:colOff>104775</xdr:colOff>
          <xdr:row>76</xdr:row>
          <xdr:rowOff>28575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11010</xdr:col>
          <xdr:colOff>1476375</xdr:colOff>
          <xdr:row>74</xdr:row>
          <xdr:rowOff>0</xdr:rowOff>
        </xdr:from>
        <xdr:to>
          <xdr:col>11011</xdr:col>
          <xdr:colOff>295275</xdr:colOff>
          <xdr:row>76</xdr:row>
          <xdr:rowOff>28575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11014</xdr:col>
          <xdr:colOff>590550</xdr:colOff>
          <xdr:row>74</xdr:row>
          <xdr:rowOff>0</xdr:rowOff>
        </xdr:from>
        <xdr:to>
          <xdr:col>11015</xdr:col>
          <xdr:colOff>104775</xdr:colOff>
          <xdr:row>76</xdr:row>
          <xdr:rowOff>28575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11266</xdr:col>
          <xdr:colOff>1476375</xdr:colOff>
          <xdr:row>74</xdr:row>
          <xdr:rowOff>0</xdr:rowOff>
        </xdr:from>
        <xdr:to>
          <xdr:col>11267</xdr:col>
          <xdr:colOff>295275</xdr:colOff>
          <xdr:row>76</xdr:row>
          <xdr:rowOff>28575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11270</xdr:col>
          <xdr:colOff>590550</xdr:colOff>
          <xdr:row>74</xdr:row>
          <xdr:rowOff>0</xdr:rowOff>
        </xdr:from>
        <xdr:to>
          <xdr:col>11271</xdr:col>
          <xdr:colOff>104775</xdr:colOff>
          <xdr:row>76</xdr:row>
          <xdr:rowOff>28575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11522</xdr:col>
          <xdr:colOff>1476375</xdr:colOff>
          <xdr:row>74</xdr:row>
          <xdr:rowOff>0</xdr:rowOff>
        </xdr:from>
        <xdr:to>
          <xdr:col>11523</xdr:col>
          <xdr:colOff>295275</xdr:colOff>
          <xdr:row>76</xdr:row>
          <xdr:rowOff>28575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11526</xdr:col>
          <xdr:colOff>590550</xdr:colOff>
          <xdr:row>74</xdr:row>
          <xdr:rowOff>0</xdr:rowOff>
        </xdr:from>
        <xdr:to>
          <xdr:col>11527</xdr:col>
          <xdr:colOff>104775</xdr:colOff>
          <xdr:row>76</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11778</xdr:col>
          <xdr:colOff>1476375</xdr:colOff>
          <xdr:row>74</xdr:row>
          <xdr:rowOff>0</xdr:rowOff>
        </xdr:from>
        <xdr:to>
          <xdr:col>11779</xdr:col>
          <xdr:colOff>295275</xdr:colOff>
          <xdr:row>76</xdr:row>
          <xdr:rowOff>28575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11782</xdr:col>
          <xdr:colOff>590550</xdr:colOff>
          <xdr:row>74</xdr:row>
          <xdr:rowOff>0</xdr:rowOff>
        </xdr:from>
        <xdr:to>
          <xdr:col>11783</xdr:col>
          <xdr:colOff>104775</xdr:colOff>
          <xdr:row>76</xdr:row>
          <xdr:rowOff>28575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12034</xdr:col>
          <xdr:colOff>1476375</xdr:colOff>
          <xdr:row>74</xdr:row>
          <xdr:rowOff>0</xdr:rowOff>
        </xdr:from>
        <xdr:to>
          <xdr:col>12035</xdr:col>
          <xdr:colOff>295275</xdr:colOff>
          <xdr:row>76</xdr:row>
          <xdr:rowOff>28575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12038</xdr:col>
          <xdr:colOff>590550</xdr:colOff>
          <xdr:row>74</xdr:row>
          <xdr:rowOff>0</xdr:rowOff>
        </xdr:from>
        <xdr:to>
          <xdr:col>12039</xdr:col>
          <xdr:colOff>104775</xdr:colOff>
          <xdr:row>76</xdr:row>
          <xdr:rowOff>28575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12290</xdr:col>
          <xdr:colOff>1476375</xdr:colOff>
          <xdr:row>74</xdr:row>
          <xdr:rowOff>0</xdr:rowOff>
        </xdr:from>
        <xdr:to>
          <xdr:col>12291</xdr:col>
          <xdr:colOff>295275</xdr:colOff>
          <xdr:row>76</xdr:row>
          <xdr:rowOff>28575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12294</xdr:col>
          <xdr:colOff>590550</xdr:colOff>
          <xdr:row>74</xdr:row>
          <xdr:rowOff>0</xdr:rowOff>
        </xdr:from>
        <xdr:to>
          <xdr:col>12295</xdr:col>
          <xdr:colOff>104775</xdr:colOff>
          <xdr:row>76</xdr:row>
          <xdr:rowOff>28575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12546</xdr:col>
          <xdr:colOff>1476375</xdr:colOff>
          <xdr:row>74</xdr:row>
          <xdr:rowOff>0</xdr:rowOff>
        </xdr:from>
        <xdr:to>
          <xdr:col>12547</xdr:col>
          <xdr:colOff>295275</xdr:colOff>
          <xdr:row>76</xdr:row>
          <xdr:rowOff>28575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12550</xdr:col>
          <xdr:colOff>590550</xdr:colOff>
          <xdr:row>74</xdr:row>
          <xdr:rowOff>0</xdr:rowOff>
        </xdr:from>
        <xdr:to>
          <xdr:col>12551</xdr:col>
          <xdr:colOff>104775</xdr:colOff>
          <xdr:row>76</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3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12802</xdr:col>
          <xdr:colOff>1476375</xdr:colOff>
          <xdr:row>74</xdr:row>
          <xdr:rowOff>0</xdr:rowOff>
        </xdr:from>
        <xdr:to>
          <xdr:col>12803</xdr:col>
          <xdr:colOff>295275</xdr:colOff>
          <xdr:row>76</xdr:row>
          <xdr:rowOff>28575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3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12806</xdr:col>
          <xdr:colOff>590550</xdr:colOff>
          <xdr:row>74</xdr:row>
          <xdr:rowOff>0</xdr:rowOff>
        </xdr:from>
        <xdr:to>
          <xdr:col>12807</xdr:col>
          <xdr:colOff>104775</xdr:colOff>
          <xdr:row>76</xdr:row>
          <xdr:rowOff>28575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13058</xdr:col>
          <xdr:colOff>1476375</xdr:colOff>
          <xdr:row>74</xdr:row>
          <xdr:rowOff>0</xdr:rowOff>
        </xdr:from>
        <xdr:to>
          <xdr:col>13059</xdr:col>
          <xdr:colOff>295275</xdr:colOff>
          <xdr:row>76</xdr:row>
          <xdr:rowOff>28575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13062</xdr:col>
          <xdr:colOff>590550</xdr:colOff>
          <xdr:row>74</xdr:row>
          <xdr:rowOff>0</xdr:rowOff>
        </xdr:from>
        <xdr:to>
          <xdr:col>13063</xdr:col>
          <xdr:colOff>104775</xdr:colOff>
          <xdr:row>76</xdr:row>
          <xdr:rowOff>28575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3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13314</xdr:col>
          <xdr:colOff>1476375</xdr:colOff>
          <xdr:row>74</xdr:row>
          <xdr:rowOff>0</xdr:rowOff>
        </xdr:from>
        <xdr:to>
          <xdr:col>13315</xdr:col>
          <xdr:colOff>295275</xdr:colOff>
          <xdr:row>76</xdr:row>
          <xdr:rowOff>28575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3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13318</xdr:col>
          <xdr:colOff>590550</xdr:colOff>
          <xdr:row>74</xdr:row>
          <xdr:rowOff>0</xdr:rowOff>
        </xdr:from>
        <xdr:to>
          <xdr:col>13319</xdr:col>
          <xdr:colOff>104775</xdr:colOff>
          <xdr:row>76</xdr:row>
          <xdr:rowOff>28575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3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13570</xdr:col>
          <xdr:colOff>1476375</xdr:colOff>
          <xdr:row>74</xdr:row>
          <xdr:rowOff>0</xdr:rowOff>
        </xdr:from>
        <xdr:to>
          <xdr:col>13571</xdr:col>
          <xdr:colOff>295275</xdr:colOff>
          <xdr:row>76</xdr:row>
          <xdr:rowOff>28575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3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13574</xdr:col>
          <xdr:colOff>590550</xdr:colOff>
          <xdr:row>74</xdr:row>
          <xdr:rowOff>0</xdr:rowOff>
        </xdr:from>
        <xdr:to>
          <xdr:col>13575</xdr:col>
          <xdr:colOff>104775</xdr:colOff>
          <xdr:row>76</xdr:row>
          <xdr:rowOff>28575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3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13826</xdr:col>
          <xdr:colOff>1476375</xdr:colOff>
          <xdr:row>74</xdr:row>
          <xdr:rowOff>0</xdr:rowOff>
        </xdr:from>
        <xdr:to>
          <xdr:col>13827</xdr:col>
          <xdr:colOff>295275</xdr:colOff>
          <xdr:row>76</xdr:row>
          <xdr:rowOff>28575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3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13830</xdr:col>
          <xdr:colOff>590550</xdr:colOff>
          <xdr:row>74</xdr:row>
          <xdr:rowOff>0</xdr:rowOff>
        </xdr:from>
        <xdr:to>
          <xdr:col>13831</xdr:col>
          <xdr:colOff>104775</xdr:colOff>
          <xdr:row>76</xdr:row>
          <xdr:rowOff>28575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3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14082</xdr:col>
          <xdr:colOff>1476375</xdr:colOff>
          <xdr:row>74</xdr:row>
          <xdr:rowOff>0</xdr:rowOff>
        </xdr:from>
        <xdr:to>
          <xdr:col>14083</xdr:col>
          <xdr:colOff>295275</xdr:colOff>
          <xdr:row>76</xdr:row>
          <xdr:rowOff>28575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3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14086</xdr:col>
          <xdr:colOff>590550</xdr:colOff>
          <xdr:row>74</xdr:row>
          <xdr:rowOff>0</xdr:rowOff>
        </xdr:from>
        <xdr:to>
          <xdr:col>14087</xdr:col>
          <xdr:colOff>104775</xdr:colOff>
          <xdr:row>76</xdr:row>
          <xdr:rowOff>28575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3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14338</xdr:col>
          <xdr:colOff>1476375</xdr:colOff>
          <xdr:row>74</xdr:row>
          <xdr:rowOff>0</xdr:rowOff>
        </xdr:from>
        <xdr:to>
          <xdr:col>14339</xdr:col>
          <xdr:colOff>295275</xdr:colOff>
          <xdr:row>76</xdr:row>
          <xdr:rowOff>28575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3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14342</xdr:col>
          <xdr:colOff>590550</xdr:colOff>
          <xdr:row>74</xdr:row>
          <xdr:rowOff>0</xdr:rowOff>
        </xdr:from>
        <xdr:to>
          <xdr:col>14343</xdr:col>
          <xdr:colOff>104775</xdr:colOff>
          <xdr:row>76</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3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14594</xdr:col>
          <xdr:colOff>1476375</xdr:colOff>
          <xdr:row>74</xdr:row>
          <xdr:rowOff>0</xdr:rowOff>
        </xdr:from>
        <xdr:to>
          <xdr:col>14595</xdr:col>
          <xdr:colOff>295275</xdr:colOff>
          <xdr:row>76</xdr:row>
          <xdr:rowOff>28575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3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14598</xdr:col>
          <xdr:colOff>590550</xdr:colOff>
          <xdr:row>74</xdr:row>
          <xdr:rowOff>0</xdr:rowOff>
        </xdr:from>
        <xdr:to>
          <xdr:col>14599</xdr:col>
          <xdr:colOff>104775</xdr:colOff>
          <xdr:row>76</xdr:row>
          <xdr:rowOff>28575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3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14850</xdr:col>
          <xdr:colOff>1476375</xdr:colOff>
          <xdr:row>74</xdr:row>
          <xdr:rowOff>0</xdr:rowOff>
        </xdr:from>
        <xdr:to>
          <xdr:col>14851</xdr:col>
          <xdr:colOff>295275</xdr:colOff>
          <xdr:row>76</xdr:row>
          <xdr:rowOff>28575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3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14854</xdr:col>
          <xdr:colOff>590550</xdr:colOff>
          <xdr:row>74</xdr:row>
          <xdr:rowOff>0</xdr:rowOff>
        </xdr:from>
        <xdr:to>
          <xdr:col>14855</xdr:col>
          <xdr:colOff>104775</xdr:colOff>
          <xdr:row>76</xdr:row>
          <xdr:rowOff>28575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3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15106</xdr:col>
          <xdr:colOff>1476375</xdr:colOff>
          <xdr:row>74</xdr:row>
          <xdr:rowOff>0</xdr:rowOff>
        </xdr:from>
        <xdr:to>
          <xdr:col>15107</xdr:col>
          <xdr:colOff>295275</xdr:colOff>
          <xdr:row>76</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3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15110</xdr:col>
          <xdr:colOff>590550</xdr:colOff>
          <xdr:row>74</xdr:row>
          <xdr:rowOff>0</xdr:rowOff>
        </xdr:from>
        <xdr:to>
          <xdr:col>15111</xdr:col>
          <xdr:colOff>104775</xdr:colOff>
          <xdr:row>76</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3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15362</xdr:col>
          <xdr:colOff>1476375</xdr:colOff>
          <xdr:row>74</xdr:row>
          <xdr:rowOff>0</xdr:rowOff>
        </xdr:from>
        <xdr:to>
          <xdr:col>15363</xdr:col>
          <xdr:colOff>295275</xdr:colOff>
          <xdr:row>76</xdr:row>
          <xdr:rowOff>28575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3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15366</xdr:col>
          <xdr:colOff>590550</xdr:colOff>
          <xdr:row>74</xdr:row>
          <xdr:rowOff>0</xdr:rowOff>
        </xdr:from>
        <xdr:to>
          <xdr:col>15367</xdr:col>
          <xdr:colOff>104775</xdr:colOff>
          <xdr:row>76</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3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15618</xdr:col>
          <xdr:colOff>1476375</xdr:colOff>
          <xdr:row>74</xdr:row>
          <xdr:rowOff>0</xdr:rowOff>
        </xdr:from>
        <xdr:to>
          <xdr:col>15619</xdr:col>
          <xdr:colOff>295275</xdr:colOff>
          <xdr:row>76</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3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15622</xdr:col>
          <xdr:colOff>590550</xdr:colOff>
          <xdr:row>74</xdr:row>
          <xdr:rowOff>0</xdr:rowOff>
        </xdr:from>
        <xdr:to>
          <xdr:col>15623</xdr:col>
          <xdr:colOff>104775</xdr:colOff>
          <xdr:row>76</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3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15874</xdr:col>
          <xdr:colOff>1476375</xdr:colOff>
          <xdr:row>74</xdr:row>
          <xdr:rowOff>0</xdr:rowOff>
        </xdr:from>
        <xdr:to>
          <xdr:col>15875</xdr:col>
          <xdr:colOff>295275</xdr:colOff>
          <xdr:row>76</xdr:row>
          <xdr:rowOff>28575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3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15878</xdr:col>
          <xdr:colOff>590550</xdr:colOff>
          <xdr:row>74</xdr:row>
          <xdr:rowOff>0</xdr:rowOff>
        </xdr:from>
        <xdr:to>
          <xdr:col>15879</xdr:col>
          <xdr:colOff>104775</xdr:colOff>
          <xdr:row>76</xdr:row>
          <xdr:rowOff>28575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3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16130</xdr:col>
          <xdr:colOff>1476375</xdr:colOff>
          <xdr:row>74</xdr:row>
          <xdr:rowOff>0</xdr:rowOff>
        </xdr:from>
        <xdr:to>
          <xdr:col>16131</xdr:col>
          <xdr:colOff>295275</xdr:colOff>
          <xdr:row>76</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3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16134</xdr:col>
          <xdr:colOff>590550</xdr:colOff>
          <xdr:row>74</xdr:row>
          <xdr:rowOff>0</xdr:rowOff>
        </xdr:from>
        <xdr:to>
          <xdr:col>16135</xdr:col>
          <xdr:colOff>104775</xdr:colOff>
          <xdr:row>76</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3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71</xdr:row>
          <xdr:rowOff>0</xdr:rowOff>
        </xdr:from>
        <xdr:to>
          <xdr:col>3</xdr:col>
          <xdr:colOff>0</xdr:colOff>
          <xdr:row>72</xdr:row>
          <xdr:rowOff>66675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3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71</xdr:row>
          <xdr:rowOff>0</xdr:rowOff>
        </xdr:from>
        <xdr:to>
          <xdr:col>6</xdr:col>
          <xdr:colOff>28575</xdr:colOff>
          <xdr:row>72</xdr:row>
          <xdr:rowOff>76200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3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52</xdr:row>
          <xdr:rowOff>0</xdr:rowOff>
        </xdr:from>
        <xdr:to>
          <xdr:col>3</xdr:col>
          <xdr:colOff>0</xdr:colOff>
          <xdr:row>72</xdr:row>
          <xdr:rowOff>219075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3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52</xdr:row>
          <xdr:rowOff>0</xdr:rowOff>
        </xdr:from>
        <xdr:to>
          <xdr:col>6</xdr:col>
          <xdr:colOff>28575</xdr:colOff>
          <xdr:row>72</xdr:row>
          <xdr:rowOff>228600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3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52</xdr:row>
          <xdr:rowOff>0</xdr:rowOff>
        </xdr:from>
        <xdr:to>
          <xdr:col>3</xdr:col>
          <xdr:colOff>19050</xdr:colOff>
          <xdr:row>72</xdr:row>
          <xdr:rowOff>371475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300-00008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52</xdr:row>
          <xdr:rowOff>0</xdr:rowOff>
        </xdr:from>
        <xdr:to>
          <xdr:col>6</xdr:col>
          <xdr:colOff>104775</xdr:colOff>
          <xdr:row>72</xdr:row>
          <xdr:rowOff>371475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300-00008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52</xdr:row>
          <xdr:rowOff>0</xdr:rowOff>
        </xdr:from>
        <xdr:to>
          <xdr:col>2</xdr:col>
          <xdr:colOff>1752600</xdr:colOff>
          <xdr:row>72</xdr:row>
          <xdr:rowOff>371475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300-00008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52</xdr:row>
          <xdr:rowOff>0</xdr:rowOff>
        </xdr:from>
        <xdr:to>
          <xdr:col>6</xdr:col>
          <xdr:colOff>104775</xdr:colOff>
          <xdr:row>72</xdr:row>
          <xdr:rowOff>371475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300-00009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52</xdr:row>
          <xdr:rowOff>0</xdr:rowOff>
        </xdr:from>
        <xdr:to>
          <xdr:col>3</xdr:col>
          <xdr:colOff>0</xdr:colOff>
          <xdr:row>72</xdr:row>
          <xdr:rowOff>371475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3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52</xdr:row>
          <xdr:rowOff>0</xdr:rowOff>
        </xdr:from>
        <xdr:to>
          <xdr:col>6</xdr:col>
          <xdr:colOff>28575</xdr:colOff>
          <xdr:row>72</xdr:row>
          <xdr:rowOff>371475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3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13970</xdr:colOff>
      <xdr:row>2</xdr:row>
      <xdr:rowOff>53657</xdr:rowOff>
    </xdr:from>
    <xdr:ext cx="1371600" cy="464514"/>
    <xdr:pic>
      <xdr:nvPicPr>
        <xdr:cNvPr id="144" name="Picture 143">
          <a:extLst>
            <a:ext uri="{FF2B5EF4-FFF2-40B4-BE49-F238E27FC236}">
              <a16:creationId xmlns:a16="http://schemas.microsoft.com/office/drawing/2014/main" id="{00000000-0008-0000-0300-00009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1033" y="315595"/>
          <a:ext cx="1371600" cy="46451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8</xdr:col>
      <xdr:colOff>0</xdr:colOff>
      <xdr:row>4</xdr:row>
      <xdr:rowOff>0</xdr:rowOff>
    </xdr:from>
    <xdr:to>
      <xdr:col>12</xdr:col>
      <xdr:colOff>1254125</xdr:colOff>
      <xdr:row>48</xdr:row>
      <xdr:rowOff>170497</xdr:rowOff>
    </xdr:to>
    <xdr:sp macro="" textlink="" fLocksText="0">
      <xdr:nvSpPr>
        <xdr:cNvPr id="8" name="TextBox 7">
          <a:extLst>
            <a:ext uri="{FF2B5EF4-FFF2-40B4-BE49-F238E27FC236}">
              <a16:creationId xmlns:a16="http://schemas.microsoft.com/office/drawing/2014/main" id="{00000000-0008-0000-0500-000008000000}"/>
            </a:ext>
          </a:extLst>
        </xdr:cNvPr>
        <xdr:cNvSpPr txBox="1"/>
      </xdr:nvSpPr>
      <xdr:spPr>
        <a:xfrm>
          <a:off x="6786563" y="896938"/>
          <a:ext cx="6334125" cy="820324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lang="en-US" sz="1000">
              <a:latin typeface="Arial" panose="020B0604020202020204" pitchFamily="34" charset="0"/>
              <a:cs typeface="Arial" panose="020B0604020202020204" pitchFamily="34" charset="0"/>
            </a:rPr>
            <a:t>Enter Contractors Operations and Maintenance Experience here. </a:t>
          </a:r>
        </a:p>
      </xdr:txBody>
    </xdr:sp>
    <xdr:clientData/>
  </xdr:twoCellAnchor>
  <xdr:twoCellAnchor>
    <xdr:from>
      <xdr:col>15</xdr:col>
      <xdr:colOff>0</xdr:colOff>
      <xdr:row>4</xdr:row>
      <xdr:rowOff>1</xdr:rowOff>
    </xdr:from>
    <xdr:to>
      <xdr:col>20</xdr:col>
      <xdr:colOff>11430</xdr:colOff>
      <xdr:row>48</xdr:row>
      <xdr:rowOff>158751</xdr:rowOff>
    </xdr:to>
    <xdr:sp macro="" textlink="" fLocksText="0">
      <xdr:nvSpPr>
        <xdr:cNvPr id="9" name="TextBox 8">
          <a:extLst>
            <a:ext uri="{FF2B5EF4-FFF2-40B4-BE49-F238E27FC236}">
              <a16:creationId xmlns:a16="http://schemas.microsoft.com/office/drawing/2014/main" id="{00000000-0008-0000-0500-000009000000}"/>
            </a:ext>
          </a:extLst>
        </xdr:cNvPr>
        <xdr:cNvSpPr txBox="1"/>
      </xdr:nvSpPr>
      <xdr:spPr>
        <a:xfrm>
          <a:off x="13271500" y="896939"/>
          <a:ext cx="6361430" cy="8191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Enter Contractors Operations and Maintenance Experience here. </a:t>
          </a:r>
        </a:p>
      </xdr:txBody>
    </xdr:sp>
    <xdr:clientData/>
  </xdr:twoCellAnchor>
  <xdr:twoCellAnchor>
    <xdr:from>
      <xdr:col>1</xdr:col>
      <xdr:colOff>18318</xdr:colOff>
      <xdr:row>4</xdr:row>
      <xdr:rowOff>1</xdr:rowOff>
    </xdr:from>
    <xdr:to>
      <xdr:col>5</xdr:col>
      <xdr:colOff>1266613</xdr:colOff>
      <xdr:row>49</xdr:row>
      <xdr:rowOff>1</xdr:rowOff>
    </xdr:to>
    <xdr:sp macro="" textlink="" fLocksText="0">
      <xdr:nvSpPr>
        <xdr:cNvPr id="10" name="TextBox 9">
          <a:extLst>
            <a:ext uri="{FF2B5EF4-FFF2-40B4-BE49-F238E27FC236}">
              <a16:creationId xmlns:a16="http://schemas.microsoft.com/office/drawing/2014/main" id="{00000000-0008-0000-0500-00000A000000}"/>
            </a:ext>
          </a:extLst>
        </xdr:cNvPr>
        <xdr:cNvSpPr txBox="1"/>
      </xdr:nvSpPr>
      <xdr:spPr>
        <a:xfrm>
          <a:off x="416719" y="902128"/>
          <a:ext cx="6322190" cy="824278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Enter Contractors Relevant Design and Construction Experience here.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2</xdr:row>
      <xdr:rowOff>0</xdr:rowOff>
    </xdr:from>
    <xdr:ext cx="1371600" cy="464514"/>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381000"/>
          <a:ext cx="1371600" cy="464514"/>
        </a:xfrm>
        <a:prstGeom prst="rect">
          <a:avLst/>
        </a:prstGeom>
      </xdr:spPr>
    </xdr:pic>
    <xdr:clientData/>
  </xdr:oneCellAnchor>
  <xdr:oneCellAnchor>
    <xdr:from>
      <xdr:col>4</xdr:col>
      <xdr:colOff>0</xdr:colOff>
      <xdr:row>2</xdr:row>
      <xdr:rowOff>0</xdr:rowOff>
    </xdr:from>
    <xdr:ext cx="1371600" cy="482918"/>
    <xdr:pic>
      <xdr:nvPicPr>
        <xdr:cNvPr id="7" name="Picture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6675" y="381000"/>
          <a:ext cx="1371600" cy="48291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energyefficiency.pepco.com/Documents%20and%20Settings/benjamd5/Local%20Settings/Temporary%20Internet%20Files/Content.Outlook/UKSW4DVH/Copy%20of%20Wildan-ConEdison-SBDI-Tool-v20%20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Information"/>
      <sheetName val="WO-Worksheet"/>
      <sheetName val="Health &amp; Safety"/>
      <sheetName val="Lighting"/>
      <sheetName val="Exist"/>
      <sheetName val="Water"/>
      <sheetName val="Refrigeration"/>
      <sheetName val="RefrigerationHardware"/>
      <sheetName val="HVAC"/>
      <sheetName val="Vending"/>
      <sheetName val="MiscContractorCharges"/>
      <sheetName val="Inventory"/>
      <sheetName val="Work Order"/>
      <sheetName val="Summary Report"/>
      <sheetName val="Site Notes"/>
      <sheetName val="Contractor Invoice"/>
      <sheetName val="Existing Inventory"/>
      <sheetName val="Installer Notes"/>
      <sheetName val="Installation Inspection Report"/>
      <sheetName val="Inspection Punchlist"/>
      <sheetName val="Survey Inspection Report"/>
      <sheetName val="Materials Report"/>
      <sheetName val="SectorHours"/>
      <sheetName val="Contractors"/>
      <sheetName val="Recommended"/>
      <sheetName val="Replace"/>
      <sheetName val="InventoryList"/>
      <sheetName val="Backside"/>
    </sheetNames>
    <sheetDataSet>
      <sheetData sheetId="0" refreshError="1">
        <row r="2">
          <cell r="E2" t="str">
            <v>Con Edison</v>
          </cell>
        </row>
        <row r="11">
          <cell r="F11">
            <v>3640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9">
          <cell r="B9" t="str">
            <v>Yes</v>
          </cell>
        </row>
        <row r="10">
          <cell r="B1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ienergyefficiency.delmarva.com/eligibility.aspx"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ienergyefficiency.pepco.com/ContactUs.aspx" TargetMode="External"/><Relationship Id="rId5" Type="http://schemas.openxmlformats.org/officeDocument/2006/relationships/hyperlink" Target="https://cienergyefficiency.delmarva.com/eligibility.aspx" TargetMode="External"/><Relationship Id="rId4" Type="http://schemas.openxmlformats.org/officeDocument/2006/relationships/hyperlink" Target="https://cienergyefficiency.delmarva.com/ContactUs.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hyperlink" Target="https://cienergyefficiency.pepco.com/eligibility.aspx" TargetMode="Externa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1.bin"/><Relationship Id="rId4" Type="http://schemas.openxmlformats.org/officeDocument/2006/relationships/hyperlink" Target="https://cienergyefficiency.pepco.com/ContactUs.aspx"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cienergyefficiency.pepco.com/eligibility.aspx" TargetMode="Externa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4.bin"/><Relationship Id="rId5" Type="http://schemas.openxmlformats.org/officeDocument/2006/relationships/hyperlink" Target="https://cienergyefficiency.delmarva.com/eligibility.aspx" TargetMode="External"/><Relationship Id="rId4" Type="http://schemas.openxmlformats.org/officeDocument/2006/relationships/hyperlink" Target="https://cienergyefficiency.delmarva.com/ContactUs.aspx"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38" Type="http://schemas.openxmlformats.org/officeDocument/2006/relationships/ctrlProp" Target="../ctrlProps/ctrlProp132.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28" Type="http://schemas.openxmlformats.org/officeDocument/2006/relationships/ctrlProp" Target="../ctrlProps/ctrlProp122.xml"/><Relationship Id="rId144" Type="http://schemas.openxmlformats.org/officeDocument/2006/relationships/ctrlProp" Target="../ctrlProps/ctrlProp138.xml"/><Relationship Id="rId5" Type="http://schemas.openxmlformats.org/officeDocument/2006/relationships/drawing" Target="../drawings/drawing2.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134" Type="http://schemas.openxmlformats.org/officeDocument/2006/relationships/ctrlProp" Target="../ctrlProps/ctrlProp128.xml"/><Relationship Id="rId139" Type="http://schemas.openxmlformats.org/officeDocument/2006/relationships/ctrlProp" Target="../ctrlProps/ctrlProp133.xml"/><Relationship Id="rId80" Type="http://schemas.openxmlformats.org/officeDocument/2006/relationships/ctrlProp" Target="../ctrlProps/ctrlProp74.xml"/><Relationship Id="rId85" Type="http://schemas.openxmlformats.org/officeDocument/2006/relationships/ctrlProp" Target="../ctrlProps/ctrlProp79.xml"/><Relationship Id="rId3" Type="http://schemas.openxmlformats.org/officeDocument/2006/relationships/hyperlink" Target="http://www.irs.gov/"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124" Type="http://schemas.openxmlformats.org/officeDocument/2006/relationships/ctrlProp" Target="../ctrlProps/ctrlProp118.xml"/><Relationship Id="rId129" Type="http://schemas.openxmlformats.org/officeDocument/2006/relationships/ctrlProp" Target="../ctrlProps/ctrlProp123.xml"/><Relationship Id="rId137" Type="http://schemas.openxmlformats.org/officeDocument/2006/relationships/ctrlProp" Target="../ctrlProps/ctrlProp13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32" Type="http://schemas.openxmlformats.org/officeDocument/2006/relationships/ctrlProp" Target="../ctrlProps/ctrlProp126.xml"/><Relationship Id="rId140" Type="http://schemas.openxmlformats.org/officeDocument/2006/relationships/ctrlProp" Target="../ctrlProps/ctrlProp134.xml"/><Relationship Id="rId145" Type="http://schemas.openxmlformats.org/officeDocument/2006/relationships/ctrlProp" Target="../ctrlProps/ctrlProp139.xml"/><Relationship Id="rId1" Type="http://schemas.openxmlformats.org/officeDocument/2006/relationships/printerSettings" Target="../printerSettings/printerSettings10.bin"/><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27" Type="http://schemas.openxmlformats.org/officeDocument/2006/relationships/ctrlProp" Target="../ctrlProps/ctrlProp12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30" Type="http://schemas.openxmlformats.org/officeDocument/2006/relationships/ctrlProp" Target="../ctrlProps/ctrlProp124.xml"/><Relationship Id="rId135" Type="http://schemas.openxmlformats.org/officeDocument/2006/relationships/ctrlProp" Target="../ctrlProps/ctrlProp129.xml"/><Relationship Id="rId143" Type="http://schemas.openxmlformats.org/officeDocument/2006/relationships/ctrlProp" Target="../ctrlProps/ctrlProp137.xml"/><Relationship Id="rId4" Type="http://schemas.openxmlformats.org/officeDocument/2006/relationships/printerSettings" Target="../printerSettings/printerSettings12.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125" Type="http://schemas.openxmlformats.org/officeDocument/2006/relationships/ctrlProp" Target="../ctrlProps/ctrlProp119.xml"/><Relationship Id="rId141" Type="http://schemas.openxmlformats.org/officeDocument/2006/relationships/ctrlProp" Target="../ctrlProps/ctrlProp135.xml"/><Relationship Id="rId146" Type="http://schemas.openxmlformats.org/officeDocument/2006/relationships/ctrlProp" Target="../ctrlProps/ctrlProp140.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131" Type="http://schemas.openxmlformats.org/officeDocument/2006/relationships/ctrlProp" Target="../ctrlProps/ctrlProp125.xml"/><Relationship Id="rId136" Type="http://schemas.openxmlformats.org/officeDocument/2006/relationships/ctrlProp" Target="../ctrlProps/ctrlProp130.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O81"/>
  <sheetViews>
    <sheetView showGridLines="0" showRowColHeaders="0" tabSelected="1" workbookViewId="0">
      <selection activeCell="A3" sqref="A3"/>
    </sheetView>
  </sheetViews>
  <sheetFormatPr defaultRowHeight="15"/>
  <cols>
    <col min="1" max="1" width="17" style="47" customWidth="1"/>
    <col min="2" max="6" width="2.5703125" customWidth="1"/>
    <col min="7" max="7" width="3.42578125" customWidth="1"/>
    <col min="8" max="36" width="2.5703125" customWidth="1"/>
    <col min="37" max="38" width="12.5703125" customWidth="1"/>
  </cols>
  <sheetData>
    <row r="1" spans="1:41" ht="15.75" thickBot="1"/>
    <row r="2" spans="1:41" ht="15.75" thickBot="1">
      <c r="B2" s="1022"/>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1023"/>
      <c r="AI2" s="1023"/>
      <c r="AJ2" s="1023"/>
      <c r="AK2" s="1023"/>
      <c r="AL2" s="1023"/>
      <c r="AM2" s="1024"/>
    </row>
    <row r="3" spans="1:41" ht="31.5" customHeight="1" thickBot="1">
      <c r="B3" s="1025" t="s">
        <v>623</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7"/>
    </row>
    <row r="4" spans="1:41" ht="40.5" customHeight="1">
      <c r="B4" s="1028" t="s">
        <v>622</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30"/>
    </row>
    <row r="5" spans="1:41" s="274" customFormat="1" ht="21.75" customHeight="1">
      <c r="A5" s="491"/>
      <c r="B5" s="465" t="s">
        <v>340</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1014"/>
      <c r="AL5" s="1014"/>
      <c r="AM5" s="1015"/>
    </row>
    <row r="6" spans="1:41" s="274" customFormat="1" ht="24" customHeight="1">
      <c r="A6" s="491"/>
      <c r="B6" s="1031" t="s">
        <v>341</v>
      </c>
      <c r="C6" s="1032"/>
      <c r="D6" s="1032"/>
      <c r="E6" s="1032"/>
      <c r="F6" s="1032"/>
      <c r="G6" s="1032"/>
      <c r="H6" s="1032"/>
      <c r="I6" s="1032"/>
      <c r="J6" s="1032"/>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1020" t="s">
        <v>342</v>
      </c>
      <c r="AL6" s="1020"/>
      <c r="AM6" s="832"/>
    </row>
    <row r="7" spans="1:41" s="274" customFormat="1" ht="6" customHeight="1" thickBot="1">
      <c r="A7" s="491"/>
      <c r="B7" s="823"/>
      <c r="C7" s="824"/>
      <c r="D7" s="824"/>
      <c r="E7" s="824"/>
      <c r="F7" s="824"/>
      <c r="G7" s="824"/>
      <c r="H7" s="824"/>
      <c r="I7" s="824"/>
      <c r="J7" s="824"/>
      <c r="K7" s="824"/>
      <c r="L7" s="824"/>
      <c r="M7" s="824"/>
      <c r="N7" s="824"/>
      <c r="O7" s="824"/>
      <c r="P7" s="824"/>
      <c r="Q7" s="824"/>
      <c r="R7" s="467"/>
      <c r="S7" s="467"/>
      <c r="T7" s="467"/>
      <c r="U7" s="467"/>
      <c r="V7" s="467"/>
      <c r="W7" s="467"/>
      <c r="X7" s="467"/>
      <c r="Y7" s="467"/>
      <c r="Z7" s="467"/>
      <c r="AA7" s="467"/>
      <c r="AB7" s="467"/>
      <c r="AC7" s="467"/>
      <c r="AD7" s="467"/>
      <c r="AE7" s="467"/>
      <c r="AF7" s="467"/>
      <c r="AG7" s="467"/>
      <c r="AH7" s="467"/>
      <c r="AI7" s="467"/>
      <c r="AJ7" s="467"/>
      <c r="AK7" s="833"/>
      <c r="AL7" s="833"/>
      <c r="AM7" s="468"/>
    </row>
    <row r="8" spans="1:41" s="274" customFormat="1" ht="10.5" hidden="1" customHeight="1">
      <c r="A8" s="491"/>
      <c r="B8" s="465"/>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469"/>
      <c r="AL8" s="469"/>
      <c r="AM8" s="822"/>
    </row>
    <row r="9" spans="1:41" s="274" customFormat="1" ht="21.75" hidden="1" customHeight="1">
      <c r="A9" s="491"/>
      <c r="B9" s="465" t="s">
        <v>340</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1014"/>
      <c r="AL9" s="1014"/>
      <c r="AM9" s="1015"/>
    </row>
    <row r="10" spans="1:41" s="274" customFormat="1" ht="24" hidden="1" customHeight="1">
      <c r="A10" s="491"/>
      <c r="B10" s="465" t="s">
        <v>341</v>
      </c>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1020" t="s">
        <v>386</v>
      </c>
      <c r="AL10" s="1020"/>
      <c r="AM10" s="832"/>
    </row>
    <row r="11" spans="1:41" s="274" customFormat="1" ht="6" hidden="1" customHeight="1" thickBot="1">
      <c r="A11" s="491"/>
      <c r="B11" s="46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1014"/>
      <c r="AL11" s="1014"/>
      <c r="AM11" s="1015"/>
    </row>
    <row r="12" spans="1:41" ht="23.25" customHeight="1" thickBot="1">
      <c r="B12" s="1039" t="s">
        <v>343</v>
      </c>
      <c r="C12" s="1040"/>
      <c r="D12" s="1040"/>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1040"/>
      <c r="AK12" s="1040"/>
      <c r="AL12" s="1040"/>
      <c r="AM12" s="1041"/>
    </row>
    <row r="13" spans="1:41" ht="18" hidden="1" customHeight="1" thickBot="1">
      <c r="B13" s="1042" t="s">
        <v>855</v>
      </c>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4"/>
    </row>
    <row r="14" spans="1:41" ht="31.5" customHeight="1" thickBot="1">
      <c r="B14" s="495"/>
      <c r="C14" s="496" t="s">
        <v>856</v>
      </c>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4"/>
    </row>
    <row r="15" spans="1:41" s="463" customFormat="1" ht="25.5" hidden="1" customHeight="1">
      <c r="A15" s="837"/>
      <c r="B15" s="838"/>
      <c r="C15" s="839"/>
      <c r="D15" s="840" t="s">
        <v>348</v>
      </c>
      <c r="E15" s="1045" t="s">
        <v>973</v>
      </c>
      <c r="F15" s="1045"/>
      <c r="G15" s="1045"/>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5"/>
      <c r="AK15" s="1045"/>
      <c r="AL15" s="1045"/>
      <c r="AM15" s="841"/>
      <c r="AO15" s="842"/>
    </row>
    <row r="16" spans="1:41" s="457" customFormat="1" ht="35.25" customHeight="1">
      <c r="A16" s="461"/>
      <c r="B16" s="480"/>
      <c r="C16" s="485"/>
      <c r="D16" s="492"/>
      <c r="E16" s="1018" t="s">
        <v>857</v>
      </c>
      <c r="F16" s="1018"/>
      <c r="G16" s="1018"/>
      <c r="H16" s="1018"/>
      <c r="I16" s="1018"/>
      <c r="J16" s="1018"/>
      <c r="K16" s="1018"/>
      <c r="L16" s="1018"/>
      <c r="M16" s="1018"/>
      <c r="N16" s="1018"/>
      <c r="O16" s="1018"/>
      <c r="P16" s="1018"/>
      <c r="Q16" s="1018"/>
      <c r="R16" s="1018"/>
      <c r="S16" s="1018"/>
      <c r="T16" s="1018"/>
      <c r="U16" s="1018"/>
      <c r="V16" s="1018"/>
      <c r="W16" s="1018"/>
      <c r="X16" s="1018"/>
      <c r="Y16" s="1018"/>
      <c r="Z16" s="1018"/>
      <c r="AA16" s="1018"/>
      <c r="AB16" s="1018"/>
      <c r="AC16" s="1018"/>
      <c r="AD16" s="1018"/>
      <c r="AE16" s="1018"/>
      <c r="AF16" s="1018"/>
      <c r="AG16" s="1018"/>
      <c r="AH16" s="1018"/>
      <c r="AI16" s="1018"/>
      <c r="AJ16" s="1018"/>
      <c r="AK16" s="1018"/>
      <c r="AL16" s="1018"/>
      <c r="AM16" s="470"/>
      <c r="AO16" s="462"/>
    </row>
    <row r="17" spans="1:41" s="457" customFormat="1" ht="19.5" customHeight="1">
      <c r="A17" s="461"/>
      <c r="B17" s="480"/>
      <c r="C17" s="485"/>
      <c r="D17" s="487"/>
      <c r="E17" s="487" t="s">
        <v>878</v>
      </c>
      <c r="F17" s="485" t="s">
        <v>858</v>
      </c>
      <c r="G17" s="485"/>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c r="AO17" s="462"/>
    </row>
    <row r="18" spans="1:41" s="457" customFormat="1" ht="33" customHeight="1">
      <c r="A18" s="461"/>
      <c r="B18" s="480"/>
      <c r="C18" s="487"/>
      <c r="D18" s="487"/>
      <c r="E18" s="487" t="s">
        <v>879</v>
      </c>
      <c r="F18" s="1019" t="s">
        <v>924</v>
      </c>
      <c r="G18" s="1019"/>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470"/>
    </row>
    <row r="19" spans="1:41" s="457" customFormat="1" ht="19.5" customHeight="1">
      <c r="A19" s="461"/>
      <c r="B19" s="480"/>
      <c r="C19" s="485"/>
      <c r="D19" s="487"/>
      <c r="E19" s="487" t="s">
        <v>880</v>
      </c>
      <c r="F19" s="485" t="s">
        <v>925</v>
      </c>
      <c r="G19" s="485"/>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c r="AO19" s="462"/>
    </row>
    <row r="20" spans="1:41" s="457" customFormat="1">
      <c r="A20" s="461"/>
      <c r="B20" s="480"/>
      <c r="C20" s="487"/>
      <c r="D20" s="487"/>
      <c r="E20" s="487"/>
      <c r="F20" s="487" t="s">
        <v>859</v>
      </c>
      <c r="G20" s="485" t="s">
        <v>862</v>
      </c>
      <c r="H20" s="485"/>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70"/>
      <c r="AO20" s="462"/>
    </row>
    <row r="21" spans="1:41" s="457" customFormat="1">
      <c r="A21" s="461"/>
      <c r="B21" s="480"/>
      <c r="C21" s="487"/>
      <c r="D21" s="487"/>
      <c r="E21" s="487"/>
      <c r="F21" s="487" t="s">
        <v>860</v>
      </c>
      <c r="G21" s="485" t="s">
        <v>864</v>
      </c>
      <c r="H21" s="485"/>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70"/>
      <c r="AO21" s="462"/>
    </row>
    <row r="22" spans="1:41" s="457" customFormat="1">
      <c r="A22" s="461"/>
      <c r="B22" s="480"/>
      <c r="C22" s="487"/>
      <c r="D22" s="487"/>
      <c r="E22" s="487"/>
      <c r="F22" s="487" t="s">
        <v>861</v>
      </c>
      <c r="G22" s="485" t="s">
        <v>863</v>
      </c>
      <c r="H22" s="485"/>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71"/>
      <c r="AO22" s="462"/>
    </row>
    <row r="23" spans="1:41" s="457" customFormat="1" ht="27.75" customHeight="1">
      <c r="A23" s="461"/>
      <c r="B23" s="480"/>
      <c r="C23" s="487"/>
      <c r="D23" s="487"/>
      <c r="E23" s="487"/>
      <c r="F23" s="487"/>
      <c r="G23" s="489" t="s">
        <v>839</v>
      </c>
      <c r="H23" s="1018" t="s">
        <v>865</v>
      </c>
      <c r="I23" s="1018"/>
      <c r="J23" s="1018"/>
      <c r="K23" s="1018"/>
      <c r="L23" s="1018"/>
      <c r="M23" s="1018"/>
      <c r="N23" s="1018"/>
      <c r="O23" s="1018"/>
      <c r="P23" s="1018"/>
      <c r="Q23" s="1018"/>
      <c r="R23" s="1018"/>
      <c r="S23" s="1018"/>
      <c r="T23" s="1018"/>
      <c r="U23" s="1018"/>
      <c r="V23" s="1018"/>
      <c r="W23" s="1018"/>
      <c r="X23" s="1018"/>
      <c r="Y23" s="1018"/>
      <c r="Z23" s="1018"/>
      <c r="AA23" s="1018"/>
      <c r="AB23" s="1018"/>
      <c r="AC23" s="1018"/>
      <c r="AD23" s="1018"/>
      <c r="AE23" s="1018"/>
      <c r="AF23" s="1018"/>
      <c r="AG23" s="1018"/>
      <c r="AH23" s="1018"/>
      <c r="AI23" s="1018"/>
      <c r="AJ23" s="1018"/>
      <c r="AK23" s="1018"/>
      <c r="AL23" s="1018"/>
      <c r="AM23" s="470"/>
      <c r="AO23" s="462"/>
    </row>
    <row r="24" spans="1:41" s="457" customFormat="1" ht="18" customHeight="1">
      <c r="A24" s="461"/>
      <c r="B24" s="480"/>
      <c r="C24" s="487"/>
      <c r="D24" s="487"/>
      <c r="E24" s="487"/>
      <c r="F24" s="487"/>
      <c r="G24" s="489" t="s">
        <v>839</v>
      </c>
      <c r="H24" s="1018" t="s">
        <v>888</v>
      </c>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470"/>
      <c r="AN24" s="463"/>
      <c r="AO24" s="464"/>
    </row>
    <row r="25" spans="1:41" s="457" customFormat="1" ht="16.5" customHeight="1">
      <c r="A25" s="461"/>
      <c r="B25" s="480"/>
      <c r="C25" s="487"/>
      <c r="D25" s="487"/>
      <c r="E25" s="487"/>
      <c r="F25" s="487" t="s">
        <v>866</v>
      </c>
      <c r="G25" s="485" t="s">
        <v>869</v>
      </c>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71"/>
      <c r="AO25" s="462"/>
    </row>
    <row r="26" spans="1:41" s="457" customFormat="1">
      <c r="A26" s="461"/>
      <c r="B26" s="480"/>
      <c r="C26" s="487"/>
      <c r="D26" s="487"/>
      <c r="E26" s="487"/>
      <c r="F26" s="487" t="s">
        <v>867</v>
      </c>
      <c r="G26" s="485" t="s">
        <v>870</v>
      </c>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70"/>
      <c r="AO26" s="462"/>
    </row>
    <row r="27" spans="1:41" s="457" customFormat="1">
      <c r="A27" s="461"/>
      <c r="B27" s="480"/>
      <c r="C27" s="487"/>
      <c r="D27" s="487"/>
      <c r="E27" s="487"/>
      <c r="F27" s="487" t="s">
        <v>868</v>
      </c>
      <c r="G27" s="485" t="s">
        <v>871</v>
      </c>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70"/>
      <c r="AO27" s="464"/>
    </row>
    <row r="28" spans="1:41" s="457" customFormat="1" ht="16.5" customHeight="1">
      <c r="A28" s="461"/>
      <c r="B28" s="480"/>
      <c r="C28" s="487"/>
      <c r="D28" s="487"/>
      <c r="E28" s="487"/>
      <c r="F28" s="487"/>
      <c r="G28" s="489" t="s">
        <v>839</v>
      </c>
      <c r="H28" s="485" t="s">
        <v>872</v>
      </c>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71"/>
      <c r="AO28" s="462"/>
    </row>
    <row r="29" spans="1:41" s="457" customFormat="1" ht="18" customHeight="1">
      <c r="A29" s="461"/>
      <c r="B29" s="480"/>
      <c r="C29" s="487"/>
      <c r="D29" s="487"/>
      <c r="E29" s="487"/>
      <c r="F29" s="487"/>
      <c r="G29" s="489" t="s">
        <v>839</v>
      </c>
      <c r="H29" s="485" t="s">
        <v>959</v>
      </c>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70"/>
      <c r="AO29" s="464"/>
    </row>
    <row r="30" spans="1:41" s="457" customFormat="1" ht="18" customHeight="1">
      <c r="A30" s="461"/>
      <c r="B30" s="480"/>
      <c r="C30" s="487"/>
      <c r="D30" s="487"/>
      <c r="E30" s="487"/>
      <c r="F30" s="487"/>
      <c r="G30" s="489" t="s">
        <v>839</v>
      </c>
      <c r="H30" s="485" t="s">
        <v>887</v>
      </c>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70"/>
      <c r="AO30" s="464"/>
    </row>
    <row r="31" spans="1:41" s="457" customFormat="1" ht="16.5" customHeight="1">
      <c r="A31" s="461"/>
      <c r="B31" s="480"/>
      <c r="C31" s="487"/>
      <c r="D31" s="487"/>
      <c r="E31" s="487"/>
      <c r="F31" s="487" t="s">
        <v>873</v>
      </c>
      <c r="G31" s="485" t="s">
        <v>874</v>
      </c>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71"/>
      <c r="AO31" s="462"/>
    </row>
    <row r="32" spans="1:41" s="457" customFormat="1" ht="16.5" customHeight="1">
      <c r="A32" s="461"/>
      <c r="B32" s="480"/>
      <c r="C32" s="487"/>
      <c r="D32" s="487"/>
      <c r="E32" s="487" t="s">
        <v>881</v>
      </c>
      <c r="F32" s="485" t="s">
        <v>875</v>
      </c>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70"/>
    </row>
    <row r="33" spans="1:41" s="457" customFormat="1" ht="18" customHeight="1">
      <c r="A33" s="461"/>
      <c r="B33" s="480"/>
      <c r="C33" s="487"/>
      <c r="D33" s="487"/>
      <c r="E33" s="487"/>
      <c r="F33" s="487" t="s">
        <v>859</v>
      </c>
      <c r="G33" s="485" t="s">
        <v>876</v>
      </c>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70"/>
    </row>
    <row r="34" spans="1:41" s="457" customFormat="1" ht="25.5">
      <c r="A34" s="461"/>
      <c r="B34" s="480"/>
      <c r="C34" s="487"/>
      <c r="D34" s="487"/>
      <c r="E34" s="487" t="s">
        <v>885</v>
      </c>
      <c r="F34" s="485" t="s">
        <v>886</v>
      </c>
      <c r="G34" s="485"/>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70"/>
    </row>
    <row r="35" spans="1:41" s="457" customFormat="1" ht="35.25" customHeight="1" thickBot="1">
      <c r="A35" s="461"/>
      <c r="B35" s="480"/>
      <c r="C35" s="1019" t="s">
        <v>926</v>
      </c>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470"/>
    </row>
    <row r="36" spans="1:41" s="457" customFormat="1" ht="30" hidden="1" customHeight="1" thickBot="1">
      <c r="A36" s="461"/>
      <c r="B36" s="480"/>
      <c r="C36" s="1019" t="s">
        <v>927</v>
      </c>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470"/>
      <c r="AO36" s="464"/>
    </row>
    <row r="37" spans="1:41" s="457" customFormat="1" ht="31.5" customHeight="1" thickBot="1">
      <c r="A37" s="461"/>
      <c r="B37" s="495"/>
      <c r="C37" s="497" t="s">
        <v>889</v>
      </c>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9"/>
    </row>
    <row r="38" spans="1:41" s="457" customFormat="1" ht="47.25" customHeight="1">
      <c r="A38" s="461"/>
      <c r="B38" s="480"/>
      <c r="C38" s="490"/>
      <c r="D38" s="609" t="s">
        <v>348</v>
      </c>
      <c r="E38" s="1019" t="s">
        <v>877</v>
      </c>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19"/>
      <c r="AC38" s="1019"/>
      <c r="AD38" s="1019"/>
      <c r="AE38" s="1019"/>
      <c r="AF38" s="1019"/>
      <c r="AG38" s="1019"/>
      <c r="AH38" s="1019"/>
      <c r="AI38" s="1019"/>
      <c r="AJ38" s="1019"/>
      <c r="AK38" s="1019"/>
      <c r="AL38" s="1019"/>
      <c r="AM38" s="470"/>
      <c r="AN38" s="463"/>
    </row>
    <row r="39" spans="1:41" s="457" customFormat="1" ht="31.5" customHeight="1">
      <c r="A39" s="461"/>
      <c r="B39" s="480"/>
      <c r="C39" s="487"/>
      <c r="D39" s="487"/>
      <c r="E39" s="487" t="s">
        <v>878</v>
      </c>
      <c r="F39" s="1018" t="s">
        <v>882</v>
      </c>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470"/>
      <c r="AN39" s="463"/>
    </row>
    <row r="40" spans="1:41" s="457" customFormat="1" ht="31.5" customHeight="1">
      <c r="A40" s="461"/>
      <c r="B40" s="480"/>
      <c r="C40" s="487"/>
      <c r="D40" s="487"/>
      <c r="E40" s="487" t="s">
        <v>879</v>
      </c>
      <c r="F40" s="1018" t="s">
        <v>884</v>
      </c>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470"/>
    </row>
    <row r="41" spans="1:41" s="457" customFormat="1" ht="24" customHeight="1">
      <c r="A41" s="461"/>
      <c r="B41" s="480"/>
      <c r="C41" s="487"/>
      <c r="D41" s="487"/>
      <c r="E41" s="487" t="s">
        <v>880</v>
      </c>
      <c r="F41" s="1018" t="s">
        <v>883</v>
      </c>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470"/>
    </row>
    <row r="42" spans="1:41" s="457" customFormat="1" ht="31.5" customHeight="1">
      <c r="A42" s="461"/>
      <c r="B42" s="480"/>
      <c r="C42" s="500" t="s">
        <v>960</v>
      </c>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470"/>
    </row>
    <row r="43" spans="1:41" s="457" customFormat="1" ht="24" customHeight="1">
      <c r="A43" s="461"/>
      <c r="B43" s="480"/>
      <c r="C43" s="502"/>
      <c r="D43" s="504" t="s">
        <v>348</v>
      </c>
      <c r="E43" s="1021" t="s">
        <v>962</v>
      </c>
      <c r="F43" s="1021"/>
      <c r="G43" s="1021"/>
      <c r="H43" s="1021"/>
      <c r="I43" s="1021"/>
      <c r="J43" s="1021"/>
      <c r="K43" s="1021"/>
      <c r="L43" s="1021"/>
      <c r="M43" s="1021"/>
      <c r="N43" s="1021"/>
      <c r="O43" s="1021"/>
      <c r="P43" s="1021"/>
      <c r="Q43" s="1021"/>
      <c r="R43" s="1021"/>
      <c r="S43" s="1021"/>
      <c r="T43" s="1021"/>
      <c r="U43" s="1021"/>
      <c r="V43" s="1021"/>
      <c r="W43" s="1021"/>
      <c r="X43" s="1021"/>
      <c r="Y43" s="1021"/>
      <c r="Z43" s="1021"/>
      <c r="AA43" s="1021"/>
      <c r="AB43" s="1021"/>
      <c r="AC43" s="1021"/>
      <c r="AD43" s="1021"/>
      <c r="AE43" s="1021"/>
      <c r="AF43" s="1021"/>
      <c r="AG43" s="1021"/>
      <c r="AH43" s="1021"/>
      <c r="AI43" s="1021"/>
      <c r="AJ43" s="1021"/>
      <c r="AK43" s="1021"/>
      <c r="AL43" s="1021"/>
      <c r="AM43" s="470"/>
    </row>
    <row r="44" spans="1:41" s="457" customFormat="1" ht="24" customHeight="1">
      <c r="A44" s="461"/>
      <c r="B44" s="480"/>
      <c r="C44" s="502"/>
      <c r="D44" s="504" t="s">
        <v>351</v>
      </c>
      <c r="E44" s="1021" t="s">
        <v>961</v>
      </c>
      <c r="F44" s="1021"/>
      <c r="G44" s="1021"/>
      <c r="H44" s="1021"/>
      <c r="I44" s="1021"/>
      <c r="J44" s="1021"/>
      <c r="K44" s="1021"/>
      <c r="L44" s="1021"/>
      <c r="M44" s="1021"/>
      <c r="N44" s="1021"/>
      <c r="O44" s="1021"/>
      <c r="P44" s="1021"/>
      <c r="Q44" s="1021"/>
      <c r="R44" s="1021"/>
      <c r="S44" s="1021"/>
      <c r="T44" s="1021"/>
      <c r="U44" s="1021"/>
      <c r="V44" s="1021"/>
      <c r="W44" s="1021"/>
      <c r="X44" s="1021"/>
      <c r="Y44" s="1021"/>
      <c r="Z44" s="1021"/>
      <c r="AA44" s="1021"/>
      <c r="AB44" s="1021"/>
      <c r="AC44" s="1021"/>
      <c r="AD44" s="1021"/>
      <c r="AE44" s="1021"/>
      <c r="AF44" s="1021"/>
      <c r="AG44" s="1021"/>
      <c r="AH44" s="1021"/>
      <c r="AI44" s="1021"/>
      <c r="AJ44" s="1021"/>
      <c r="AK44" s="1021"/>
      <c r="AL44" s="1021"/>
      <c r="AM44" s="470"/>
    </row>
    <row r="45" spans="1:41" s="457" customFormat="1" ht="33" customHeight="1" thickBot="1">
      <c r="A45" s="461"/>
      <c r="B45" s="480"/>
      <c r="C45" s="1036" t="s">
        <v>908</v>
      </c>
      <c r="D45" s="1036"/>
      <c r="E45" s="1036"/>
      <c r="F45" s="1036"/>
      <c r="G45" s="1036"/>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c r="AK45" s="1036"/>
      <c r="AL45" s="1036"/>
      <c r="AM45" s="470"/>
    </row>
    <row r="46" spans="1:41" s="457" customFormat="1" ht="31.5" customHeight="1" thickBot="1">
      <c r="A46" s="461"/>
      <c r="B46" s="495"/>
      <c r="C46" s="497" t="s">
        <v>890</v>
      </c>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9"/>
    </row>
    <row r="47" spans="1:41" s="457" customFormat="1" ht="31.5" customHeight="1">
      <c r="A47" s="461"/>
      <c r="B47" s="480"/>
      <c r="C47" s="54" t="s">
        <v>891</v>
      </c>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0"/>
    </row>
    <row r="48" spans="1:41" s="457" customFormat="1" ht="31.5" customHeight="1">
      <c r="A48" s="461"/>
      <c r="B48" s="480"/>
      <c r="C48" s="473"/>
      <c r="D48" s="492" t="s">
        <v>348</v>
      </c>
      <c r="E48" s="1016" t="s">
        <v>892</v>
      </c>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470"/>
    </row>
    <row r="49" spans="1:39" s="457" customFormat="1" ht="31.5" customHeight="1">
      <c r="A49" s="461"/>
      <c r="B49" s="480"/>
      <c r="C49" s="473"/>
      <c r="D49" s="492" t="s">
        <v>351</v>
      </c>
      <c r="E49" s="1016" t="s">
        <v>893</v>
      </c>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470"/>
    </row>
    <row r="50" spans="1:39" s="457" customFormat="1" ht="31.5" customHeight="1">
      <c r="A50" s="461"/>
      <c r="B50" s="480"/>
      <c r="C50" s="473"/>
      <c r="D50" s="492" t="s">
        <v>354</v>
      </c>
      <c r="E50" s="1016" t="s">
        <v>894</v>
      </c>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470"/>
    </row>
    <row r="51" spans="1:39" s="457" customFormat="1" ht="31.5" customHeight="1">
      <c r="A51" s="461"/>
      <c r="B51" s="480"/>
      <c r="C51" s="473"/>
      <c r="D51" s="492" t="s">
        <v>356</v>
      </c>
      <c r="E51" s="1016" t="s">
        <v>895</v>
      </c>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470"/>
    </row>
    <row r="52" spans="1:39" s="457" customFormat="1" ht="31.5" customHeight="1">
      <c r="A52" s="461"/>
      <c r="B52" s="480"/>
      <c r="C52" s="473"/>
      <c r="D52" s="492" t="s">
        <v>359</v>
      </c>
      <c r="E52" s="1016" t="s">
        <v>896</v>
      </c>
      <c r="F52" s="1016"/>
      <c r="G52" s="1016"/>
      <c r="H52" s="1016"/>
      <c r="I52" s="1016"/>
      <c r="J52" s="1016"/>
      <c r="K52" s="1016"/>
      <c r="L52" s="1016"/>
      <c r="M52" s="1016"/>
      <c r="N52" s="1016"/>
      <c r="O52" s="1016"/>
      <c r="P52" s="1016"/>
      <c r="Q52" s="1016"/>
      <c r="R52" s="1016"/>
      <c r="S52" s="1016"/>
      <c r="T52" s="1016"/>
      <c r="U52" s="1016"/>
      <c r="V52" s="1016"/>
      <c r="W52" s="1016"/>
      <c r="X52" s="1016"/>
      <c r="Y52" s="1016"/>
      <c r="Z52" s="1016"/>
      <c r="AA52" s="1016"/>
      <c r="AB52" s="1016"/>
      <c r="AC52" s="1016"/>
      <c r="AD52" s="1016"/>
      <c r="AE52" s="1016"/>
      <c r="AF52" s="1016"/>
      <c r="AG52" s="1016"/>
      <c r="AH52" s="1016"/>
      <c r="AI52" s="1016"/>
      <c r="AJ52" s="1016"/>
      <c r="AK52" s="1016"/>
      <c r="AL52" s="1016"/>
      <c r="AM52" s="470"/>
    </row>
    <row r="53" spans="1:39" s="457" customFormat="1" ht="31.5" customHeight="1">
      <c r="A53" s="461"/>
      <c r="B53" s="480"/>
      <c r="C53" s="473"/>
      <c r="D53" s="492" t="s">
        <v>362</v>
      </c>
      <c r="E53" s="1016" t="s">
        <v>897</v>
      </c>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6"/>
      <c r="AE53" s="1016"/>
      <c r="AF53" s="1016"/>
      <c r="AG53" s="1016"/>
      <c r="AH53" s="1016"/>
      <c r="AI53" s="1016"/>
      <c r="AJ53" s="1016"/>
      <c r="AK53" s="1016"/>
      <c r="AL53" s="1016"/>
      <c r="AM53" s="470"/>
    </row>
    <row r="54" spans="1:39" s="457" customFormat="1" ht="31.5" customHeight="1" thickBot="1">
      <c r="A54" s="461"/>
      <c r="B54" s="480"/>
      <c r="C54" s="473"/>
      <c r="D54" s="472">
        <v>7</v>
      </c>
      <c r="E54" s="1016" t="s">
        <v>898</v>
      </c>
      <c r="F54" s="1016"/>
      <c r="G54" s="1016"/>
      <c r="H54" s="1016"/>
      <c r="I54" s="1016"/>
      <c r="J54" s="1016"/>
      <c r="K54" s="1016"/>
      <c r="L54" s="1016"/>
      <c r="M54" s="1016"/>
      <c r="N54" s="1016"/>
      <c r="O54" s="1016"/>
      <c r="P54" s="1016"/>
      <c r="Q54" s="1016"/>
      <c r="R54" s="1016"/>
      <c r="S54" s="1016"/>
      <c r="T54" s="1016"/>
      <c r="U54" s="1016"/>
      <c r="V54" s="1016"/>
      <c r="W54" s="1016"/>
      <c r="X54" s="1016"/>
      <c r="Y54" s="1016"/>
      <c r="Z54" s="1016"/>
      <c r="AA54" s="1016"/>
      <c r="AB54" s="1016"/>
      <c r="AC54" s="1016"/>
      <c r="AD54" s="1016"/>
      <c r="AE54" s="1016"/>
      <c r="AF54" s="1016"/>
      <c r="AG54" s="1016"/>
      <c r="AH54" s="1016"/>
      <c r="AI54" s="1016"/>
      <c r="AJ54" s="1016"/>
      <c r="AK54" s="1016"/>
      <c r="AL54" s="1016"/>
      <c r="AM54" s="470"/>
    </row>
    <row r="55" spans="1:39" s="457" customFormat="1" ht="31.5" customHeight="1" thickBot="1">
      <c r="A55" s="461"/>
      <c r="B55" s="495"/>
      <c r="C55" s="497" t="s">
        <v>899</v>
      </c>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9"/>
    </row>
    <row r="56" spans="1:39" s="457" customFormat="1" ht="31.5" customHeight="1">
      <c r="A56" s="461"/>
      <c r="B56" s="480"/>
      <c r="C56" s="54" t="s">
        <v>964</v>
      </c>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0"/>
    </row>
    <row r="57" spans="1:39" s="457" customFormat="1" ht="18.75" customHeight="1">
      <c r="A57" s="461"/>
      <c r="B57" s="480"/>
      <c r="C57" s="505"/>
      <c r="D57" s="486" t="s">
        <v>348</v>
      </c>
      <c r="E57" s="1016" t="s">
        <v>963</v>
      </c>
      <c r="F57" s="1016"/>
      <c r="G57" s="1016"/>
      <c r="H57" s="1016"/>
      <c r="I57" s="1016"/>
      <c r="J57" s="1016"/>
      <c r="K57" s="1016"/>
      <c r="L57" s="1016"/>
      <c r="M57" s="1016"/>
      <c r="N57" s="1016"/>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470"/>
    </row>
    <row r="58" spans="1:39" s="457" customFormat="1" ht="26.25" customHeight="1">
      <c r="A58" s="461"/>
      <c r="B58" s="480"/>
      <c r="C58" s="54" t="s">
        <v>965</v>
      </c>
      <c r="D58" s="48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470"/>
    </row>
    <row r="59" spans="1:39" s="457" customFormat="1" ht="31.5" customHeight="1">
      <c r="A59" s="461"/>
      <c r="B59" s="480"/>
      <c r="C59" s="505"/>
      <c r="D59" s="486" t="s">
        <v>351</v>
      </c>
      <c r="E59" s="1016" t="s">
        <v>900</v>
      </c>
      <c r="F59" s="1016"/>
      <c r="G59" s="1016"/>
      <c r="H59" s="1016"/>
      <c r="I59" s="1016"/>
      <c r="J59" s="1016"/>
      <c r="K59" s="1016"/>
      <c r="L59" s="1016"/>
      <c r="M59" s="1016"/>
      <c r="N59" s="1016"/>
      <c r="O59" s="1016"/>
      <c r="P59" s="1016"/>
      <c r="Q59" s="1016"/>
      <c r="R59" s="1016"/>
      <c r="S59" s="1016"/>
      <c r="T59" s="1016"/>
      <c r="U59" s="1016"/>
      <c r="V59" s="1016"/>
      <c r="W59" s="1016"/>
      <c r="X59" s="1016"/>
      <c r="Y59" s="1016"/>
      <c r="Z59" s="1016"/>
      <c r="AA59" s="1016"/>
      <c r="AB59" s="1016"/>
      <c r="AC59" s="1016"/>
      <c r="AD59" s="1016"/>
      <c r="AE59" s="1016"/>
      <c r="AF59" s="1016"/>
      <c r="AG59" s="1016"/>
      <c r="AH59" s="1016"/>
      <c r="AI59" s="1016"/>
      <c r="AJ59" s="1016"/>
      <c r="AK59" s="1016"/>
      <c r="AL59" s="1016"/>
      <c r="AM59" s="481"/>
    </row>
    <row r="60" spans="1:39" s="457" customFormat="1" ht="31.5" customHeight="1">
      <c r="A60" s="461"/>
      <c r="B60" s="480"/>
      <c r="C60" s="505"/>
      <c r="D60" s="486" t="s">
        <v>354</v>
      </c>
      <c r="E60" s="1016" t="s">
        <v>966</v>
      </c>
      <c r="F60" s="1017"/>
      <c r="G60" s="1017"/>
      <c r="H60" s="1017"/>
      <c r="I60" s="1017"/>
      <c r="J60" s="1017"/>
      <c r="K60" s="1017"/>
      <c r="L60" s="1017"/>
      <c r="M60" s="1017"/>
      <c r="N60" s="1017"/>
      <c r="O60" s="1017"/>
      <c r="P60" s="1017"/>
      <c r="Q60" s="1017"/>
      <c r="R60" s="1017"/>
      <c r="S60" s="1017"/>
      <c r="T60" s="1017"/>
      <c r="U60" s="1017"/>
      <c r="V60" s="1017"/>
      <c r="W60" s="1017"/>
      <c r="X60" s="1017"/>
      <c r="Y60" s="1017"/>
      <c r="Z60" s="1017"/>
      <c r="AA60" s="1017"/>
      <c r="AB60" s="1017"/>
      <c r="AC60" s="1017"/>
      <c r="AD60" s="1017"/>
      <c r="AE60" s="1017"/>
      <c r="AF60" s="1017"/>
      <c r="AG60" s="1017"/>
      <c r="AH60" s="1017"/>
      <c r="AI60" s="1017"/>
      <c r="AJ60" s="1017"/>
      <c r="AK60" s="1017"/>
      <c r="AL60" s="1017"/>
      <c r="AM60" s="481"/>
    </row>
    <row r="61" spans="1:39" s="457" customFormat="1" ht="26.25" customHeight="1">
      <c r="A61" s="461"/>
      <c r="B61" s="480"/>
      <c r="C61" s="505"/>
      <c r="D61" s="486" t="s">
        <v>356</v>
      </c>
      <c r="E61" s="1016" t="s">
        <v>1041</v>
      </c>
      <c r="F61" s="1017"/>
      <c r="G61" s="1017"/>
      <c r="H61" s="1017"/>
      <c r="I61" s="1017"/>
      <c r="J61" s="1017"/>
      <c r="K61" s="1017"/>
      <c r="L61" s="1017"/>
      <c r="M61" s="1017"/>
      <c r="N61" s="1017"/>
      <c r="O61" s="1017"/>
      <c r="P61" s="1017"/>
      <c r="Q61" s="1017"/>
      <c r="R61" s="1017"/>
      <c r="S61" s="1017"/>
      <c r="T61" s="1017"/>
      <c r="U61" s="1017"/>
      <c r="V61" s="1017"/>
      <c r="W61" s="1017"/>
      <c r="X61" s="1017"/>
      <c r="Y61" s="1017"/>
      <c r="Z61" s="1017"/>
      <c r="AA61" s="1017"/>
      <c r="AB61" s="1017"/>
      <c r="AC61" s="1017"/>
      <c r="AD61" s="1017"/>
      <c r="AE61" s="1017"/>
      <c r="AF61" s="1017"/>
      <c r="AG61" s="1017"/>
      <c r="AH61" s="1017"/>
      <c r="AI61" s="1017"/>
      <c r="AJ61" s="1017"/>
      <c r="AK61" s="1017"/>
      <c r="AL61" s="1017"/>
      <c r="AM61" s="481"/>
    </row>
    <row r="62" spans="1:39" s="457" customFormat="1" ht="31.5" customHeight="1">
      <c r="A62" s="461"/>
      <c r="B62" s="480"/>
      <c r="C62" s="505"/>
      <c r="D62" s="486" t="s">
        <v>359</v>
      </c>
      <c r="E62" s="1016" t="s">
        <v>901</v>
      </c>
      <c r="F62" s="1017"/>
      <c r="G62" s="1017"/>
      <c r="H62" s="1017"/>
      <c r="I62" s="1017"/>
      <c r="J62" s="1017"/>
      <c r="K62" s="1017"/>
      <c r="L62" s="1017"/>
      <c r="M62" s="1017"/>
      <c r="N62" s="1017"/>
      <c r="O62" s="1017"/>
      <c r="P62" s="1017"/>
      <c r="Q62" s="1017"/>
      <c r="R62" s="1017"/>
      <c r="S62" s="1017"/>
      <c r="T62" s="1017"/>
      <c r="U62" s="1017"/>
      <c r="V62" s="1017"/>
      <c r="W62" s="1017"/>
      <c r="X62" s="1017"/>
      <c r="Y62" s="1017"/>
      <c r="Z62" s="1017"/>
      <c r="AA62" s="1017"/>
      <c r="AB62" s="1017"/>
      <c r="AC62" s="1017"/>
      <c r="AD62" s="1017"/>
      <c r="AE62" s="1017"/>
      <c r="AF62" s="1017"/>
      <c r="AG62" s="1017"/>
      <c r="AH62" s="1017"/>
      <c r="AI62" s="1017"/>
      <c r="AJ62" s="1017"/>
      <c r="AK62" s="1017"/>
      <c r="AL62" s="1017"/>
      <c r="AM62" s="481"/>
    </row>
    <row r="63" spans="1:39" s="457" customFormat="1" ht="31.5" customHeight="1">
      <c r="A63" s="461"/>
      <c r="B63" s="480"/>
      <c r="C63" s="505"/>
      <c r="D63" s="486" t="s">
        <v>362</v>
      </c>
      <c r="E63" s="1016" t="s">
        <v>902</v>
      </c>
      <c r="F63" s="1017"/>
      <c r="G63" s="1017"/>
      <c r="H63" s="1017"/>
      <c r="I63" s="1017"/>
      <c r="J63" s="1017"/>
      <c r="K63" s="1017"/>
      <c r="L63" s="1017"/>
      <c r="M63" s="1017"/>
      <c r="N63" s="1017"/>
      <c r="O63" s="1017"/>
      <c r="P63" s="1017"/>
      <c r="Q63" s="1017"/>
      <c r="R63" s="1017"/>
      <c r="S63" s="1017"/>
      <c r="T63" s="1017"/>
      <c r="U63" s="1017"/>
      <c r="V63" s="1017"/>
      <c r="W63" s="1017"/>
      <c r="X63" s="1017"/>
      <c r="Y63" s="1017"/>
      <c r="Z63" s="1017"/>
      <c r="AA63" s="1017"/>
      <c r="AB63" s="1017"/>
      <c r="AC63" s="1017"/>
      <c r="AD63" s="1017"/>
      <c r="AE63" s="1017"/>
      <c r="AF63" s="1017"/>
      <c r="AG63" s="1017"/>
      <c r="AH63" s="1017"/>
      <c r="AI63" s="1017"/>
      <c r="AJ63" s="1017"/>
      <c r="AK63" s="1017"/>
      <c r="AL63" s="1017"/>
      <c r="AM63" s="481"/>
    </row>
    <row r="64" spans="1:39" s="457" customFormat="1" ht="9" customHeight="1" thickBot="1">
      <c r="A64" s="461"/>
      <c r="B64" s="480"/>
      <c r="C64" s="505"/>
      <c r="D64" s="486"/>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481"/>
    </row>
    <row r="65" spans="1:39" s="457" customFormat="1" ht="31.5" customHeight="1" thickBot="1">
      <c r="A65" s="461"/>
      <c r="B65" s="495"/>
      <c r="C65" s="497" t="s">
        <v>903</v>
      </c>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9"/>
    </row>
    <row r="66" spans="1:39" s="457" customFormat="1" ht="24.75" customHeight="1">
      <c r="A66" s="461"/>
      <c r="B66" s="480"/>
      <c r="C66" s="54" t="s">
        <v>904</v>
      </c>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0"/>
    </row>
    <row r="67" spans="1:39" s="457" customFormat="1" ht="21.75" customHeight="1">
      <c r="A67" s="461"/>
      <c r="B67" s="480"/>
      <c r="C67" s="54" t="s">
        <v>905</v>
      </c>
      <c r="D67" s="506"/>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0"/>
    </row>
    <row r="68" spans="1:39" s="457" customFormat="1" ht="17.25" customHeight="1">
      <c r="A68" s="461"/>
      <c r="B68" s="480"/>
      <c r="C68" s="508"/>
      <c r="D68" s="492" t="s">
        <v>348</v>
      </c>
      <c r="E68" s="1038" t="s">
        <v>928</v>
      </c>
      <c r="F68" s="1038"/>
      <c r="G68" s="1038"/>
      <c r="H68" s="1038"/>
      <c r="I68" s="1038"/>
      <c r="J68" s="1038"/>
      <c r="K68" s="1038"/>
      <c r="L68" s="1038"/>
      <c r="M68" s="1038"/>
      <c r="N68" s="1038"/>
      <c r="O68" s="1038"/>
      <c r="P68" s="1038"/>
      <c r="Q68" s="1038"/>
      <c r="R68" s="1038"/>
      <c r="S68" s="1038"/>
      <c r="T68" s="1038"/>
      <c r="U68" s="1038"/>
      <c r="V68" s="1038"/>
      <c r="W68" s="1038"/>
      <c r="X68" s="1038"/>
      <c r="Y68" s="1038"/>
      <c r="Z68" s="1038"/>
      <c r="AA68" s="1038"/>
      <c r="AB68" s="1038"/>
      <c r="AC68" s="1038"/>
      <c r="AD68" s="1038"/>
      <c r="AE68" s="1038"/>
      <c r="AF68" s="1038"/>
      <c r="AG68" s="1038"/>
      <c r="AH68" s="1038"/>
      <c r="AI68" s="1038"/>
      <c r="AJ68" s="1038"/>
      <c r="AK68" s="1038"/>
      <c r="AL68" s="1038"/>
      <c r="AM68" s="481"/>
    </row>
    <row r="69" spans="1:39" s="457" customFormat="1" ht="16.5" customHeight="1">
      <c r="A69" s="461"/>
      <c r="B69" s="480"/>
      <c r="C69" s="508"/>
      <c r="D69" s="485"/>
      <c r="E69" s="503" t="s">
        <v>878</v>
      </c>
      <c r="F69" s="485" t="s">
        <v>931</v>
      </c>
      <c r="G69" s="503"/>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3"/>
      <c r="AL69" s="503"/>
      <c r="AM69" s="481"/>
    </row>
    <row r="70" spans="1:39" s="457" customFormat="1" ht="20.25" customHeight="1">
      <c r="A70" s="461"/>
      <c r="B70" s="480"/>
      <c r="C70" s="508"/>
      <c r="D70" s="503"/>
      <c r="E70" s="503" t="s">
        <v>879</v>
      </c>
      <c r="F70" s="485" t="s">
        <v>907</v>
      </c>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481"/>
    </row>
    <row r="71" spans="1:39" s="457" customFormat="1" ht="19.5" customHeight="1">
      <c r="A71" s="461"/>
      <c r="B71" s="480"/>
      <c r="C71" s="508"/>
      <c r="D71" s="486" t="s">
        <v>351</v>
      </c>
      <c r="E71" s="1038" t="s">
        <v>906</v>
      </c>
      <c r="F71" s="1038"/>
      <c r="G71" s="1038"/>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481"/>
    </row>
    <row r="72" spans="1:39" s="457" customFormat="1" ht="22.5" customHeight="1">
      <c r="A72" s="461"/>
      <c r="B72" s="480"/>
      <c r="C72" s="57" t="s">
        <v>909</v>
      </c>
      <c r="D72" s="503"/>
      <c r="E72" s="503"/>
      <c r="F72" s="503"/>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481"/>
    </row>
    <row r="73" spans="1:39" s="457" customFormat="1" ht="18.75" customHeight="1">
      <c r="A73" s="461"/>
      <c r="B73" s="480"/>
      <c r="C73" s="1013" t="s">
        <v>969</v>
      </c>
      <c r="D73" s="1013"/>
      <c r="E73" s="1013"/>
      <c r="F73" s="1013"/>
      <c r="G73" s="1013"/>
      <c r="H73" s="1013"/>
      <c r="I73" s="1013"/>
      <c r="J73" s="1013"/>
      <c r="K73" s="1013"/>
      <c r="L73" s="1013"/>
      <c r="M73" s="1013"/>
      <c r="N73" s="1013"/>
      <c r="O73" s="1013"/>
      <c r="P73" s="1013"/>
      <c r="Q73" s="1013"/>
      <c r="R73" s="1013"/>
      <c r="S73" s="1013"/>
      <c r="T73" s="1013"/>
      <c r="U73" s="1013"/>
      <c r="V73" s="1013"/>
      <c r="W73" s="1013"/>
      <c r="X73" s="1013"/>
      <c r="Y73" s="1013"/>
      <c r="Z73" s="1013"/>
      <c r="AA73" s="1013"/>
      <c r="AB73" s="1013"/>
      <c r="AC73" s="1013"/>
      <c r="AD73" s="1013"/>
      <c r="AE73" s="1013"/>
      <c r="AF73" s="1013"/>
      <c r="AG73" s="1013"/>
      <c r="AH73" s="1013"/>
      <c r="AI73" s="1013"/>
      <c r="AJ73" s="1013"/>
      <c r="AK73" s="1013"/>
      <c r="AL73" s="1013"/>
      <c r="AM73" s="481"/>
    </row>
    <row r="74" spans="1:39" s="457" customFormat="1" ht="31.5" customHeight="1">
      <c r="A74" s="461"/>
      <c r="B74" s="480"/>
      <c r="C74" s="1013" t="s">
        <v>911</v>
      </c>
      <c r="D74" s="1013"/>
      <c r="E74" s="1013"/>
      <c r="F74" s="1013"/>
      <c r="G74" s="1013"/>
      <c r="H74" s="1013"/>
      <c r="I74" s="1013"/>
      <c r="J74" s="1013"/>
      <c r="K74" s="1013"/>
      <c r="L74" s="1013"/>
      <c r="M74" s="1013"/>
      <c r="N74" s="1013"/>
      <c r="O74" s="1013"/>
      <c r="P74" s="1013"/>
      <c r="Q74" s="1013"/>
      <c r="R74" s="1013"/>
      <c r="S74" s="1013"/>
      <c r="T74" s="1013"/>
      <c r="U74" s="1013"/>
      <c r="V74" s="1013"/>
      <c r="W74" s="1013"/>
      <c r="X74" s="1013"/>
      <c r="Y74" s="1013"/>
      <c r="Z74" s="1013"/>
      <c r="AA74" s="1013"/>
      <c r="AB74" s="1013"/>
      <c r="AC74" s="1013"/>
      <c r="AD74" s="1013"/>
      <c r="AE74" s="1013"/>
      <c r="AF74" s="1013"/>
      <c r="AG74" s="1013"/>
      <c r="AH74" s="1013"/>
      <c r="AI74" s="1013"/>
      <c r="AJ74" s="1013"/>
      <c r="AK74" s="1013"/>
      <c r="AL74" s="1013"/>
      <c r="AM74" s="481"/>
    </row>
    <row r="75" spans="1:39" s="457" customFormat="1" ht="33" customHeight="1">
      <c r="A75" s="461"/>
      <c r="B75" s="480"/>
      <c r="C75" s="1013" t="s">
        <v>910</v>
      </c>
      <c r="D75" s="1013"/>
      <c r="E75" s="1013"/>
      <c r="F75" s="1013"/>
      <c r="G75" s="1013"/>
      <c r="H75" s="1013"/>
      <c r="I75" s="1013"/>
      <c r="J75" s="1013"/>
      <c r="K75" s="1013"/>
      <c r="L75" s="1013"/>
      <c r="M75" s="1013"/>
      <c r="N75" s="1013"/>
      <c r="O75" s="1013"/>
      <c r="P75" s="1013"/>
      <c r="Q75" s="1013"/>
      <c r="R75" s="1013"/>
      <c r="S75" s="1013"/>
      <c r="T75" s="1013"/>
      <c r="U75" s="1013"/>
      <c r="V75" s="1013"/>
      <c r="W75" s="1013"/>
      <c r="X75" s="1013"/>
      <c r="Y75" s="1013"/>
      <c r="Z75" s="1013"/>
      <c r="AA75" s="1013"/>
      <c r="AB75" s="1013"/>
      <c r="AC75" s="1013"/>
      <c r="AD75" s="1013"/>
      <c r="AE75" s="1013"/>
      <c r="AF75" s="1013"/>
      <c r="AG75" s="1013"/>
      <c r="AH75" s="1013"/>
      <c r="AI75" s="1013"/>
      <c r="AJ75" s="1013"/>
      <c r="AK75" s="1013"/>
      <c r="AL75" s="1013"/>
      <c r="AM75" s="481"/>
    </row>
    <row r="76" spans="1:39" ht="8.25" customHeight="1">
      <c r="B76" s="475"/>
      <c r="C76" s="44"/>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482"/>
    </row>
    <row r="77" spans="1:39" ht="57.75" customHeight="1">
      <c r="B77" s="475"/>
      <c r="C77" s="1037" t="s">
        <v>912</v>
      </c>
      <c r="D77" s="1037"/>
      <c r="E77" s="1037"/>
      <c r="F77" s="1037"/>
      <c r="G77" s="1037"/>
      <c r="H77" s="1037"/>
      <c r="I77" s="1037"/>
      <c r="J77" s="1037"/>
      <c r="K77" s="1037"/>
      <c r="L77" s="1037"/>
      <c r="M77" s="1037"/>
      <c r="N77" s="1037"/>
      <c r="O77" s="1037"/>
      <c r="P77" s="1037"/>
      <c r="Q77" s="1037"/>
      <c r="R77" s="1037"/>
      <c r="S77" s="1037"/>
      <c r="T77" s="1037"/>
      <c r="U77" s="1037"/>
      <c r="V77" s="1037"/>
      <c r="W77" s="1037"/>
      <c r="X77" s="1037"/>
      <c r="Y77" s="1037"/>
      <c r="Z77" s="1037"/>
      <c r="AA77" s="1037"/>
      <c r="AB77" s="1037"/>
      <c r="AC77" s="1037"/>
      <c r="AD77" s="1037"/>
      <c r="AE77" s="1037"/>
      <c r="AF77" s="1037"/>
      <c r="AG77" s="1037"/>
      <c r="AH77" s="1037"/>
      <c r="AI77" s="1037"/>
      <c r="AJ77" s="1037"/>
      <c r="AK77" s="1037"/>
      <c r="AL77" s="1037"/>
      <c r="AM77" s="482"/>
    </row>
    <row r="78" spans="1:39" ht="21.75" customHeight="1" thickBot="1">
      <c r="B78" s="275"/>
      <c r="C78" s="433"/>
      <c r="D78" s="453"/>
      <c r="E78" s="454"/>
      <c r="F78" s="454"/>
      <c r="G78" s="454"/>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5"/>
    </row>
    <row r="79" spans="1:39" ht="39.75" customHeight="1" thickBot="1">
      <c r="B79" s="1033" t="str">
        <f>IF(Utility_Name="Pepco",'PepcoT&amp;C'!C3,'DelmarvaT&amp;C'!C3)</f>
        <v>Upload all applications and supporting documents using Energy Project Manager (Pepco.com/EnergyProjectManager) or email to Pepco.EnergySavings@TRCcompanies.com.
Phone: 1-866-353-5798 | web: Pepco.com/business</v>
      </c>
      <c r="C79" s="1034"/>
      <c r="D79" s="1034"/>
      <c r="E79" s="1034"/>
      <c r="F79" s="1034"/>
      <c r="G79" s="1034"/>
      <c r="H79" s="1034"/>
      <c r="I79" s="1034"/>
      <c r="J79" s="1034"/>
      <c r="K79" s="1034"/>
      <c r="L79" s="1034"/>
      <c r="M79" s="1034"/>
      <c r="N79" s="1034"/>
      <c r="O79" s="1034"/>
      <c r="P79" s="1034"/>
      <c r="Q79" s="1034"/>
      <c r="R79" s="1034"/>
      <c r="S79" s="1034"/>
      <c r="T79" s="1034"/>
      <c r="U79" s="1034"/>
      <c r="V79" s="1034"/>
      <c r="W79" s="1034"/>
      <c r="X79" s="1034"/>
      <c r="Y79" s="1034"/>
      <c r="Z79" s="1034"/>
      <c r="AA79" s="1034"/>
      <c r="AB79" s="1034"/>
      <c r="AC79" s="1034"/>
      <c r="AD79" s="1034"/>
      <c r="AE79" s="1034"/>
      <c r="AF79" s="1034"/>
      <c r="AG79" s="1034"/>
      <c r="AH79" s="1034"/>
      <c r="AI79" s="1034"/>
      <c r="AJ79" s="1034"/>
      <c r="AK79" s="1034"/>
      <c r="AL79" s="1034"/>
      <c r="AM79" s="1035"/>
    </row>
    <row r="80" spans="1:39" ht="12.75" customHeight="1">
      <c r="B80" s="271"/>
    </row>
    <row r="81" ht="42" customHeight="1"/>
  </sheetData>
  <sheetProtection algorithmName="SHA-512" hashValue="Naaaf9/PJCdY/toVcuk4xk9MShvNcVnufFtAIqHMce8dZvhE54dQI4yHyzX29vWj1ozykJG+2gFFIBLSaGD/ag==" saltValue="l9trxNISLdvc7t7jYkblOg==" spinCount="100000" sheet="1" objects="1" scenarios="1"/>
  <customSheetViews>
    <customSheetView guid="{C56B3D6B-3B98-4A17-BD3C-B9F218E372DD}" showPageBreaks="1" showGridLines="0" fitToPage="1" printArea="1" hiddenRows="1" topLeftCell="A21">
      <selection activeCell="P14" sqref="P14"/>
      <pageMargins left="0.7" right="0.7" top="0.75" bottom="0.75" header="0.3" footer="0.3"/>
      <pageSetup scale="77" orientation="portrait" r:id="rId1"/>
    </customSheetView>
    <customSheetView guid="{108BB875-1A79-407F-97F6-6D743F46DF3B}" showPageBreaks="1" showGridLines="0" fitToPage="1" printArea="1" hiddenRows="1">
      <selection activeCell="G17" sqref="G17"/>
      <pageMargins left="0.7" right="0.7" top="0.75" bottom="0.75" header="0.3" footer="0.3"/>
      <pageSetup scale="77" orientation="portrait" r:id="rId2"/>
    </customSheetView>
  </customSheetViews>
  <mergeCells count="45">
    <mergeCell ref="E63:AL63"/>
    <mergeCell ref="B12:AM12"/>
    <mergeCell ref="B13:AM13"/>
    <mergeCell ref="F39:AL39"/>
    <mergeCell ref="E15:AL15"/>
    <mergeCell ref="B79:AM79"/>
    <mergeCell ref="E44:AL44"/>
    <mergeCell ref="C45:AL45"/>
    <mergeCell ref="E48:AL48"/>
    <mergeCell ref="E49:AL49"/>
    <mergeCell ref="E50:AL50"/>
    <mergeCell ref="E51:AL51"/>
    <mergeCell ref="E52:AL52"/>
    <mergeCell ref="E53:AL53"/>
    <mergeCell ref="E54:AL54"/>
    <mergeCell ref="E61:AL61"/>
    <mergeCell ref="E62:AL62"/>
    <mergeCell ref="C77:AL77"/>
    <mergeCell ref="E68:AL68"/>
    <mergeCell ref="E71:AL71"/>
    <mergeCell ref="C73:AL73"/>
    <mergeCell ref="AK10:AL10"/>
    <mergeCell ref="E43:AL43"/>
    <mergeCell ref="B2:AM2"/>
    <mergeCell ref="B3:AM3"/>
    <mergeCell ref="B4:AM4"/>
    <mergeCell ref="AK5:AM5"/>
    <mergeCell ref="AK6:AL6"/>
    <mergeCell ref="B6:J6"/>
    <mergeCell ref="C74:AL74"/>
    <mergeCell ref="C75:AL75"/>
    <mergeCell ref="AK11:AM11"/>
    <mergeCell ref="AK9:AM9"/>
    <mergeCell ref="E57:AL57"/>
    <mergeCell ref="E59:AL59"/>
    <mergeCell ref="E60:AL60"/>
    <mergeCell ref="F40:AL40"/>
    <mergeCell ref="F41:AL41"/>
    <mergeCell ref="E16:AL16"/>
    <mergeCell ref="H23:AL23"/>
    <mergeCell ref="H24:AL24"/>
    <mergeCell ref="F18:AL18"/>
    <mergeCell ref="E38:AL38"/>
    <mergeCell ref="C36:AL36"/>
    <mergeCell ref="C35:AL35"/>
  </mergeCells>
  <hyperlinks>
    <hyperlink ref="B9:E9" r:id="rId3" display="Program Process and Eligibility Requirements" xr:uid="{00000000-0004-0000-0000-000000000000}"/>
    <hyperlink ref="B10:E10" r:id="rId4" display="Contact the Program Office" xr:uid="{00000000-0004-0000-0000-000001000000}"/>
    <hyperlink ref="B5:E5" r:id="rId5" display="Program Process and Eligibility Requirements" xr:uid="{00000000-0004-0000-0000-000002000000}"/>
    <hyperlink ref="B6" r:id="rId6" xr:uid="{00000000-0004-0000-0000-000006000000}"/>
  </hyperlinks>
  <pageMargins left="0.7" right="0.63" top="0.55000000000000004" bottom="0.42" header="0.3" footer="0.3"/>
  <pageSetup scale="73" fitToHeight="2"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H36"/>
  <sheetViews>
    <sheetView showGridLines="0" showRowColHeaders="0" zoomScaleNormal="100" zoomScaleSheetLayoutView="100" workbookViewId="0">
      <selection activeCell="E34" sqref="E34"/>
    </sheetView>
  </sheetViews>
  <sheetFormatPr defaultColWidth="9.28515625" defaultRowHeight="15"/>
  <cols>
    <col min="1" max="1" width="4.28515625" style="241" customWidth="1"/>
    <col min="2" max="2" width="47.5703125" style="241" customWidth="1"/>
    <col min="3" max="3" width="16.42578125" style="241" customWidth="1"/>
    <col min="4" max="4" width="11.7109375" style="241" customWidth="1"/>
    <col min="5" max="5" width="82.7109375" style="241" customWidth="1"/>
    <col min="6" max="6" width="11.5703125" style="241" customWidth="1"/>
    <col min="7" max="7" width="10.5703125" style="241" customWidth="1"/>
    <col min="8" max="16384" width="9.28515625" style="241"/>
  </cols>
  <sheetData>
    <row r="1" spans="1:8" ht="22.5" customHeight="1" thickBot="1">
      <c r="A1" s="242" t="str">
        <f>IF(CompanyName="","",CompanyName&amp;": "&amp; '1. Application Form'!D90)</f>
        <v/>
      </c>
      <c r="B1" s="445"/>
    </row>
    <row r="2" spans="1:8" ht="29.25" customHeight="1" thickBot="1">
      <c r="A2" s="802"/>
      <c r="B2" s="761" t="s">
        <v>530</v>
      </c>
      <c r="C2" s="762" t="s">
        <v>559</v>
      </c>
      <c r="D2" s="762" t="s">
        <v>558</v>
      </c>
      <c r="E2" s="763" t="s">
        <v>531</v>
      </c>
    </row>
    <row r="3" spans="1:8" ht="30">
      <c r="A3" s="803"/>
      <c r="B3" s="732" t="s">
        <v>796</v>
      </c>
      <c r="C3" s="998"/>
      <c r="D3" s="764"/>
      <c r="E3" s="765"/>
      <c r="F3" s="429"/>
    </row>
    <row r="4" spans="1:8">
      <c r="A4" s="803"/>
      <c r="B4" s="733" t="s">
        <v>532</v>
      </c>
      <c r="C4" s="753">
        <f>'4. CHP System'!D7</f>
        <v>0</v>
      </c>
      <c r="D4" s="748" t="s">
        <v>533</v>
      </c>
      <c r="E4" s="749"/>
      <c r="F4" s="430"/>
      <c r="G4" s="803"/>
      <c r="H4" s="803"/>
    </row>
    <row r="5" spans="1:8">
      <c r="A5" s="803"/>
      <c r="B5" s="734" t="s">
        <v>834</v>
      </c>
      <c r="C5" s="848">
        <f>IFERROR('4. CHP System'!I22/'4. CHP System'!D7,0)</f>
        <v>0</v>
      </c>
      <c r="D5" s="750" t="s">
        <v>535</v>
      </c>
      <c r="E5" s="751" t="s">
        <v>536</v>
      </c>
      <c r="F5" s="430"/>
      <c r="G5" s="804"/>
      <c r="H5" s="804"/>
    </row>
    <row r="6" spans="1:8">
      <c r="A6" s="803"/>
      <c r="B6" s="735" t="s">
        <v>534</v>
      </c>
      <c r="C6" s="596">
        <f>IF(C16=0,0,C17*1000/C16)</f>
        <v>0</v>
      </c>
      <c r="D6" s="752" t="s">
        <v>535</v>
      </c>
      <c r="E6" s="749" t="s">
        <v>536</v>
      </c>
      <c r="F6" s="430"/>
      <c r="G6" s="803"/>
      <c r="H6" s="803"/>
    </row>
    <row r="7" spans="1:8">
      <c r="A7" s="803"/>
      <c r="B7" s="734" t="s">
        <v>835</v>
      </c>
      <c r="C7" s="849">
        <f>IFERROR('6. Project Operation'!S25,0)</f>
        <v>0</v>
      </c>
      <c r="D7" s="752"/>
      <c r="E7" s="751" t="s">
        <v>997</v>
      </c>
      <c r="F7" s="430"/>
      <c r="G7" s="803"/>
      <c r="H7" s="803"/>
    </row>
    <row r="8" spans="1:8">
      <c r="A8" s="803"/>
      <c r="B8" s="735" t="s">
        <v>741</v>
      </c>
      <c r="C8" s="596">
        <f>IF(C16=0,0,C18*1000/C16)</f>
        <v>0</v>
      </c>
      <c r="D8" s="752" t="s">
        <v>535</v>
      </c>
      <c r="E8" s="749" t="s">
        <v>537</v>
      </c>
      <c r="F8" s="430"/>
      <c r="G8" s="803"/>
      <c r="H8" s="803"/>
    </row>
    <row r="9" spans="1:8">
      <c r="A9" s="803"/>
      <c r="B9" s="735" t="s">
        <v>742</v>
      </c>
      <c r="C9" s="849">
        <f>IF(C20=0,0,C18/C20)</f>
        <v>0</v>
      </c>
      <c r="D9" s="752"/>
      <c r="E9" s="751" t="s">
        <v>797</v>
      </c>
      <c r="F9" s="431"/>
    </row>
    <row r="10" spans="1:8">
      <c r="A10" s="803"/>
      <c r="B10" s="736" t="s">
        <v>743</v>
      </c>
      <c r="C10" s="850">
        <f>'2. Host Facility'!F19</f>
        <v>0</v>
      </c>
      <c r="D10" s="752" t="s">
        <v>538</v>
      </c>
      <c r="E10" s="749"/>
      <c r="F10" s="431"/>
    </row>
    <row r="11" spans="1:8">
      <c r="A11" s="803"/>
      <c r="B11" s="736" t="s">
        <v>744</v>
      </c>
      <c r="C11" s="850">
        <f>'2. Host Facility'!D19*1000</f>
        <v>0</v>
      </c>
      <c r="D11" s="752" t="s">
        <v>539</v>
      </c>
      <c r="E11" s="749"/>
      <c r="F11" s="431"/>
    </row>
    <row r="12" spans="1:8">
      <c r="A12" s="803"/>
      <c r="B12" s="733" t="s">
        <v>990</v>
      </c>
      <c r="C12" s="603">
        <f>'5. Project Implementation'!D7</f>
        <v>0</v>
      </c>
      <c r="D12" s="752"/>
      <c r="E12" s="749"/>
      <c r="F12" s="430"/>
    </row>
    <row r="13" spans="1:8">
      <c r="A13" s="803"/>
      <c r="B13" s="736" t="s">
        <v>540</v>
      </c>
      <c r="C13" s="596">
        <f>IF(C4=0,0,C16*1000/C4)</f>
        <v>0</v>
      </c>
      <c r="D13" s="752" t="s">
        <v>541</v>
      </c>
      <c r="E13" s="749"/>
      <c r="F13" s="430"/>
    </row>
    <row r="14" spans="1:8">
      <c r="A14" s="803"/>
      <c r="B14" s="733" t="s">
        <v>542</v>
      </c>
      <c r="C14" s="753">
        <f>'4. CHP System'!J7</f>
        <v>0</v>
      </c>
      <c r="D14" s="748" t="s">
        <v>533</v>
      </c>
      <c r="E14" s="751" t="s">
        <v>978</v>
      </c>
      <c r="F14" s="429"/>
    </row>
    <row r="15" spans="1:8" ht="9" customHeight="1">
      <c r="A15" s="803"/>
      <c r="B15" s="737"/>
      <c r="C15" s="754"/>
      <c r="D15" s="755"/>
      <c r="E15" s="756"/>
      <c r="F15" s="430"/>
    </row>
    <row r="16" spans="1:8">
      <c r="A16" s="803"/>
      <c r="B16" s="738" t="s">
        <v>543</v>
      </c>
      <c r="C16" s="596">
        <f>'6. Project Operation'!L25/1000</f>
        <v>0</v>
      </c>
      <c r="D16" s="752" t="s">
        <v>544</v>
      </c>
      <c r="E16" s="749"/>
      <c r="F16" s="432"/>
    </row>
    <row r="17" spans="1:8">
      <c r="A17" s="803"/>
      <c r="B17" s="738" t="s">
        <v>545</v>
      </c>
      <c r="C17" s="596">
        <f>'6. Project Operation'!N25</f>
        <v>0</v>
      </c>
      <c r="D17" s="752" t="s">
        <v>546</v>
      </c>
      <c r="E17" s="749"/>
      <c r="F17" s="432"/>
    </row>
    <row r="18" spans="1:8">
      <c r="A18" s="803"/>
      <c r="B18" s="739" t="s">
        <v>812</v>
      </c>
      <c r="C18" s="596">
        <f>IF('4. CHP System'!I18="",0,'4. CHP System'!I18)</f>
        <v>0</v>
      </c>
      <c r="D18" s="752" t="s">
        <v>546</v>
      </c>
      <c r="E18" s="751" t="s">
        <v>996</v>
      </c>
      <c r="F18" s="431"/>
    </row>
    <row r="19" spans="1:8" ht="30">
      <c r="A19" s="803"/>
      <c r="B19" s="740" t="s">
        <v>813</v>
      </c>
      <c r="C19" s="872">
        <f>'6. Project Operation'!P25/1000</f>
        <v>0</v>
      </c>
      <c r="D19" s="757" t="s">
        <v>544</v>
      </c>
      <c r="E19" s="758" t="s">
        <v>814</v>
      </c>
      <c r="F19" s="431"/>
    </row>
    <row r="20" spans="1:8">
      <c r="A20" s="803"/>
      <c r="B20" s="738" t="s">
        <v>547</v>
      </c>
      <c r="C20" s="597">
        <f>'6. Project Operation'!O25</f>
        <v>0</v>
      </c>
      <c r="D20" s="752" t="s">
        <v>546</v>
      </c>
      <c r="E20" s="751" t="s">
        <v>995</v>
      </c>
      <c r="F20" s="243"/>
    </row>
    <row r="21" spans="1:8">
      <c r="A21" s="803"/>
      <c r="B21" s="741" t="s">
        <v>548</v>
      </c>
      <c r="C21" s="598">
        <f>IF(C17=0,0,(3.412*(C16+C19)+C20)/C17)</f>
        <v>0</v>
      </c>
      <c r="D21" s="752"/>
      <c r="E21" s="749"/>
      <c r="F21" s="243"/>
    </row>
    <row r="22" spans="1:8">
      <c r="B22" s="741" t="s">
        <v>549</v>
      </c>
      <c r="C22" s="599">
        <f>IF(C4=0,0,C12/C4)</f>
        <v>0</v>
      </c>
      <c r="D22" s="748" t="s">
        <v>550</v>
      </c>
      <c r="E22" s="749"/>
      <c r="F22" s="244"/>
    </row>
    <row r="23" spans="1:8" ht="9" customHeight="1">
      <c r="B23" s="742"/>
      <c r="C23" s="605"/>
      <c r="D23" s="755"/>
      <c r="E23" s="756"/>
      <c r="F23" s="244"/>
    </row>
    <row r="24" spans="1:8">
      <c r="B24" s="738" t="s">
        <v>551</v>
      </c>
      <c r="C24" s="600">
        <f>'1. Application Form'!E69</f>
        <v>0</v>
      </c>
      <c r="D24" s="752"/>
      <c r="E24" s="749"/>
      <c r="F24" s="244"/>
    </row>
    <row r="25" spans="1:8">
      <c r="A25" s="803"/>
      <c r="B25" s="739" t="s">
        <v>832</v>
      </c>
      <c r="C25" s="600">
        <f>'5. Project Implementation'!D15</f>
        <v>0</v>
      </c>
      <c r="D25" s="752"/>
      <c r="E25" s="751" t="s">
        <v>833</v>
      </c>
      <c r="F25" s="805"/>
      <c r="G25" s="803"/>
      <c r="H25" s="803"/>
    </row>
    <row r="26" spans="1:8">
      <c r="B26" s="739" t="s">
        <v>565</v>
      </c>
      <c r="C26" s="601">
        <f>C12-C24-C25</f>
        <v>0</v>
      </c>
      <c r="D26" s="752"/>
      <c r="E26" s="749"/>
      <c r="F26" s="245"/>
    </row>
    <row r="27" spans="1:8">
      <c r="B27" s="743" t="s">
        <v>627</v>
      </c>
      <c r="C27" s="602">
        <f>C11*(C16+C19)</f>
        <v>0</v>
      </c>
      <c r="D27" s="752"/>
      <c r="E27" s="759"/>
      <c r="F27" s="244"/>
    </row>
    <row r="28" spans="1:8">
      <c r="B28" s="744" t="s">
        <v>628</v>
      </c>
      <c r="C28" s="602">
        <f>C10*C20</f>
        <v>0</v>
      </c>
      <c r="D28" s="752"/>
      <c r="E28" s="749"/>
      <c r="F28" s="244"/>
    </row>
    <row r="29" spans="1:8">
      <c r="B29" s="741" t="s">
        <v>552</v>
      </c>
      <c r="C29" s="603">
        <f>SUM(C27:C28)</f>
        <v>0</v>
      </c>
      <c r="D29" s="752"/>
      <c r="E29" s="749"/>
      <c r="F29" s="244"/>
    </row>
    <row r="30" spans="1:8">
      <c r="B30" s="743" t="s">
        <v>629</v>
      </c>
      <c r="C30" s="600">
        <f>'6. Project Operation'!F4/5</f>
        <v>0</v>
      </c>
      <c r="D30" s="752"/>
      <c r="E30" s="749"/>
      <c r="F30" s="244"/>
    </row>
    <row r="31" spans="1:8">
      <c r="B31" s="744" t="s">
        <v>630</v>
      </c>
      <c r="C31" s="600">
        <f>'6. Project Operation'!N4/5</f>
        <v>0</v>
      </c>
      <c r="D31" s="752"/>
      <c r="E31" s="749"/>
      <c r="F31" s="244"/>
    </row>
    <row r="32" spans="1:8">
      <c r="B32" s="741" t="s">
        <v>553</v>
      </c>
      <c r="C32" s="603">
        <f>SUM(C30:C31)</f>
        <v>0</v>
      </c>
      <c r="D32" s="752"/>
      <c r="E32" s="749"/>
      <c r="F32" s="244"/>
    </row>
    <row r="33" spans="2:7">
      <c r="B33" s="745" t="s">
        <v>554</v>
      </c>
      <c r="C33" s="603">
        <f>C29-C32</f>
        <v>0</v>
      </c>
      <c r="D33" s="752"/>
      <c r="E33" s="749"/>
      <c r="F33" s="245"/>
    </row>
    <row r="34" spans="2:7">
      <c r="B34" s="746" t="s">
        <v>555</v>
      </c>
      <c r="C34" s="604">
        <f>IF(C33=0,0,C26/C33)</f>
        <v>0</v>
      </c>
      <c r="D34" s="1012" t="s">
        <v>556</v>
      </c>
      <c r="E34" s="749"/>
      <c r="F34" s="246"/>
      <c r="G34" s="242"/>
    </row>
    <row r="35" spans="2:7">
      <c r="B35" s="746" t="s">
        <v>1044</v>
      </c>
      <c r="C35" s="918">
        <f ca="1">IF(ISERROR('TRC Tool'!D30),0,'TRC Tool'!D30)</f>
        <v>0</v>
      </c>
      <c r="D35" s="1011" t="str">
        <f ca="1">IF(C35&gt;=1,"Pass","Too Low")</f>
        <v>Too Low</v>
      </c>
      <c r="E35" s="751" t="s">
        <v>1002</v>
      </c>
    </row>
    <row r="36" spans="2:7" ht="15.75" thickBot="1">
      <c r="B36" s="747" t="s">
        <v>1000</v>
      </c>
      <c r="C36" s="606">
        <f ca="1">IF(ISERROR('TRC Tool'!D31),0,'TRC Tool'!D31)</f>
        <v>0</v>
      </c>
      <c r="D36" s="760"/>
      <c r="E36" s="919" t="s">
        <v>1003</v>
      </c>
    </row>
  </sheetData>
  <sheetProtection algorithmName="SHA-512" hashValue="GrjHdeFqMl2JkWMMci0QGE72bm2tFP5VOyRSvAUMR6QbE2X3jiFIC96WLXltXmbLCh5AOyMx20KA+T8cZgxoHw==" saltValue="Lv0aJchgZXrKkxkbb+BktA==" spinCount="100000" sheet="1" objects="1" scenarios="1"/>
  <customSheetViews>
    <customSheetView guid="{C56B3D6B-3B98-4A17-BD3C-B9F218E372DD}" showPageBreaks="1" showGridLines="0" fitToPage="1">
      <selection activeCell="C24" sqref="C24"/>
      <pageMargins left="0.53" right="0.57999999999999996" top="0.52" bottom="0.56000000000000005" header="0.3" footer="0.3"/>
      <pageSetup scale="66" orientation="landscape" r:id="rId1"/>
    </customSheetView>
    <customSheetView guid="{108BB875-1A79-407F-97F6-6D743F46DF3B}" showGridLines="0" fitToPage="1">
      <selection activeCell="C18" sqref="C18"/>
      <pageMargins left="0.53" right="0.57999999999999996" top="0.52" bottom="0.56000000000000005" header="0.3" footer="0.3"/>
      <pageSetup scale="66" orientation="landscape" r:id="rId2"/>
    </customSheetView>
  </customSheetViews>
  <conditionalFormatting sqref="C35:D35">
    <cfRule type="expression" dxfId="2" priority="2">
      <formula>$C$35&gt;=1</formula>
    </cfRule>
    <cfRule type="expression" dxfId="1" priority="1">
      <formula>$C$35&lt;1</formula>
    </cfRule>
  </conditionalFormatting>
  <dataValidations count="1">
    <dataValidation type="list" allowBlank="1" showInputMessage="1" showErrorMessage="1" sqref="C3" xr:uid="{00000000-0002-0000-0900-000000000000}">
      <formula1>Choose_QuarterYear</formula1>
    </dataValidation>
  </dataValidations>
  <pageMargins left="0.53" right="0.57999999999999996" top="0.52" bottom="0.56000000000000005" header="0.3" footer="0.3"/>
  <pageSetup scale="77"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O34"/>
  <sheetViews>
    <sheetView showGridLines="0" zoomScaleNormal="100" workbookViewId="0">
      <selection activeCell="I27" sqref="I27"/>
    </sheetView>
  </sheetViews>
  <sheetFormatPr defaultColWidth="9.28515625" defaultRowHeight="12.75" outlineLevelRow="1"/>
  <cols>
    <col min="1" max="1" width="6.42578125" style="140" customWidth="1"/>
    <col min="2" max="2" width="2.42578125" style="140" customWidth="1"/>
    <col min="3" max="3" width="24.28515625" style="140" customWidth="1"/>
    <col min="4" max="4" width="13.42578125" style="140" customWidth="1"/>
    <col min="5" max="8" width="11.28515625" style="140" customWidth="1"/>
    <col min="9" max="9" width="12.42578125" style="140" customWidth="1"/>
    <col min="10" max="10" width="12.5703125" style="140" hidden="1" customWidth="1"/>
    <col min="11" max="12" width="10.5703125" style="140" customWidth="1"/>
    <col min="13" max="13" width="2.5703125" style="140" customWidth="1"/>
    <col min="14" max="16384" width="9.28515625" style="140"/>
  </cols>
  <sheetData>
    <row r="1" spans="1:13" ht="13.5" thickBot="1"/>
    <row r="2" spans="1:13" ht="15">
      <c r="B2" s="141" t="str">
        <f>IF(Utility_Name="Pepco","Pepco Commercial &amp; Industrial Energy Savings Program",IF(Utility_Name="Delmarva Power", "Delmarva Power Commercial &amp; Industrial Energy Savings Program"))</f>
        <v>Pepco Commercial &amp; Industrial Energy Savings Program</v>
      </c>
      <c r="C2" s="142"/>
      <c r="D2" s="142"/>
      <c r="E2" s="142"/>
      <c r="F2" s="142"/>
      <c r="G2" s="143"/>
      <c r="H2" s="144"/>
    </row>
    <row r="3" spans="1:13" ht="15.75" thickBot="1">
      <c r="B3" s="145" t="s">
        <v>387</v>
      </c>
      <c r="C3" s="146"/>
      <c r="D3" s="146"/>
      <c r="E3" s="146"/>
      <c r="F3" s="146"/>
      <c r="G3" s="146"/>
      <c r="H3" s="147"/>
      <c r="L3" s="148" t="s">
        <v>388</v>
      </c>
      <c r="M3" s="149"/>
    </row>
    <row r="4" spans="1:13" ht="15">
      <c r="B4" s="150" t="s">
        <v>389</v>
      </c>
      <c r="C4" s="151"/>
      <c r="D4" s="1688" t="str">
        <f>IF(CompanyName="","",CompanyName)</f>
        <v/>
      </c>
      <c r="E4" s="1689"/>
      <c r="F4" s="1689"/>
      <c r="G4" s="1689"/>
      <c r="H4" s="1690"/>
      <c r="L4" s="152" t="s">
        <v>390</v>
      </c>
      <c r="M4" s="153"/>
    </row>
    <row r="5" spans="1:13" ht="15">
      <c r="B5" s="278"/>
      <c r="C5" s="278"/>
      <c r="D5" s="1691"/>
      <c r="E5" s="1691"/>
      <c r="F5" s="1691"/>
      <c r="G5" s="1691"/>
      <c r="H5" s="1691"/>
      <c r="L5" s="154" t="s">
        <v>391</v>
      </c>
      <c r="M5" s="155"/>
    </row>
    <row r="6" spans="1:13" ht="15.75" hidden="1" outlineLevel="1" thickBot="1">
      <c r="B6" s="156" t="s">
        <v>392</v>
      </c>
      <c r="C6" s="277"/>
      <c r="D6" s="1692"/>
      <c r="E6" s="1693"/>
      <c r="F6" s="1693"/>
      <c r="G6" s="1693"/>
      <c r="H6" s="1694"/>
    </row>
    <row r="7" spans="1:13" ht="15.75" collapsed="1" thickBot="1">
      <c r="A7" s="157"/>
      <c r="B7" s="157"/>
      <c r="C7" s="157"/>
      <c r="D7" s="157"/>
      <c r="E7" s="157"/>
      <c r="F7" s="158"/>
      <c r="G7" s="158"/>
    </row>
    <row r="8" spans="1:13" ht="13.5" thickTop="1">
      <c r="B8" s="159"/>
      <c r="C8" s="160"/>
      <c r="D8" s="160"/>
      <c r="E8" s="160"/>
      <c r="F8" s="160"/>
      <c r="G8" s="160"/>
      <c r="H8" s="160"/>
      <c r="I8" s="160"/>
      <c r="J8" s="160"/>
      <c r="K8" s="160"/>
      <c r="L8" s="160"/>
      <c r="M8" s="161"/>
    </row>
    <row r="9" spans="1:13" ht="28.5" customHeight="1">
      <c r="B9" s="162"/>
      <c r="C9" s="163" t="s">
        <v>755</v>
      </c>
      <c r="D9" s="164"/>
      <c r="E9" s="164"/>
      <c r="F9" s="164"/>
      <c r="G9" s="164"/>
      <c r="H9" s="164"/>
      <c r="I9" s="164"/>
      <c r="J9" s="164"/>
      <c r="K9" s="164"/>
      <c r="L9" s="165"/>
      <c r="M9" s="166"/>
    </row>
    <row r="10" spans="1:13" ht="13.5" customHeight="1">
      <c r="B10" s="162"/>
      <c r="C10" s="118"/>
      <c r="D10" s="118"/>
      <c r="E10" s="118"/>
      <c r="F10" s="118"/>
      <c r="G10" s="118"/>
      <c r="H10" s="118"/>
      <c r="I10" s="118"/>
      <c r="J10" s="118"/>
      <c r="M10" s="166"/>
    </row>
    <row r="11" spans="1:13" ht="13.5" customHeight="1">
      <c r="B11" s="162"/>
      <c r="C11" s="1695" t="s">
        <v>393</v>
      </c>
      <c r="D11" s="1696"/>
      <c r="E11" s="118"/>
      <c r="F11" s="118"/>
      <c r="G11" s="118"/>
      <c r="H11" s="118"/>
      <c r="I11" s="118"/>
      <c r="J11" s="118"/>
      <c r="M11" s="166"/>
    </row>
    <row r="12" spans="1:13" ht="13.5" hidden="1" customHeight="1" outlineLevel="1">
      <c r="A12" s="140" t="s">
        <v>394</v>
      </c>
      <c r="B12" s="162"/>
      <c r="C12" s="167" t="s">
        <v>395</v>
      </c>
      <c r="D12" s="168">
        <v>6.7400000000000002E-2</v>
      </c>
      <c r="E12" s="169"/>
      <c r="F12" s="118"/>
      <c r="G12" s="118"/>
      <c r="H12" s="118"/>
      <c r="I12" s="118"/>
      <c r="J12" s="118"/>
      <c r="M12" s="166"/>
    </row>
    <row r="13" spans="1:13" ht="13.5" hidden="1" customHeight="1" outlineLevel="1">
      <c r="A13" s="140" t="s">
        <v>394</v>
      </c>
      <c r="B13" s="162"/>
      <c r="C13" s="170" t="s">
        <v>396</v>
      </c>
      <c r="D13" s="171" t="s">
        <v>397</v>
      </c>
      <c r="E13" s="169"/>
      <c r="F13" s="118"/>
      <c r="G13" s="118"/>
      <c r="H13" s="118"/>
      <c r="I13" s="118"/>
      <c r="J13" s="118"/>
      <c r="M13" s="166"/>
    </row>
    <row r="14" spans="1:13" ht="13.5" hidden="1" customHeight="1" outlineLevel="1">
      <c r="A14" s="140" t="s">
        <v>394</v>
      </c>
      <c r="B14" s="162"/>
      <c r="C14" s="172" t="s">
        <v>398</v>
      </c>
      <c r="D14" s="173">
        <f>'Pepco Values'!D74</f>
        <v>1</v>
      </c>
      <c r="E14" s="169"/>
      <c r="I14" s="118"/>
      <c r="J14" s="118"/>
      <c r="M14" s="166"/>
    </row>
    <row r="15" spans="1:13" ht="13.5" customHeight="1" collapsed="1">
      <c r="B15" s="162"/>
      <c r="C15" s="170" t="s">
        <v>399</v>
      </c>
      <c r="D15" s="174"/>
      <c r="E15" s="175"/>
      <c r="J15" s="118"/>
      <c r="K15" s="118"/>
      <c r="L15" s="118"/>
      <c r="M15" s="166"/>
    </row>
    <row r="16" spans="1:13" ht="13.5" customHeight="1">
      <c r="B16" s="162"/>
      <c r="C16" s="172" t="s">
        <v>352</v>
      </c>
      <c r="D16" s="376">
        <f>'6. Project Operation'!E6</f>
        <v>0</v>
      </c>
      <c r="E16" s="176"/>
      <c r="F16" s="118"/>
      <c r="G16" s="118"/>
      <c r="H16" s="118"/>
      <c r="I16" s="118"/>
      <c r="J16" s="118"/>
      <c r="K16" s="118"/>
      <c r="L16" s="118"/>
      <c r="M16" s="166"/>
    </row>
    <row r="17" spans="2:15" ht="13.5" customHeight="1">
      <c r="B17" s="162"/>
      <c r="C17" s="170" t="s">
        <v>400</v>
      </c>
      <c r="D17" s="276">
        <f>Summary!C24</f>
        <v>0</v>
      </c>
      <c r="E17" s="176"/>
      <c r="F17" s="118"/>
      <c r="I17" s="178"/>
      <c r="J17" s="178"/>
      <c r="K17" s="178"/>
      <c r="L17" s="178"/>
      <c r="M17" s="179"/>
      <c r="N17" s="180"/>
      <c r="O17" s="180"/>
    </row>
    <row r="18" spans="2:15" ht="13.5" customHeight="1" outlineLevel="1">
      <c r="B18" s="162"/>
      <c r="C18" s="170" t="s">
        <v>401</v>
      </c>
      <c r="D18" s="177">
        <f>$D$17*'Pepco Values'!E74</f>
        <v>0</v>
      </c>
      <c r="E18" s="169"/>
      <c r="F18" s="118"/>
      <c r="H18" s="118"/>
      <c r="I18" s="118"/>
      <c r="J18" s="118"/>
      <c r="K18" s="118"/>
      <c r="L18" s="118"/>
      <c r="M18" s="166"/>
    </row>
    <row r="19" spans="2:15" ht="13.5" customHeight="1">
      <c r="B19" s="162"/>
      <c r="C19" s="170" t="s">
        <v>402</v>
      </c>
      <c r="D19" s="376">
        <f>Summary!C17</f>
        <v>0</v>
      </c>
      <c r="E19" s="169"/>
      <c r="F19" s="118"/>
      <c r="H19" s="118"/>
      <c r="I19" s="118"/>
      <c r="J19" s="118"/>
      <c r="K19" s="118"/>
      <c r="L19" s="118"/>
      <c r="M19" s="166"/>
    </row>
    <row r="20" spans="2:15" ht="13.5" customHeight="1">
      <c r="B20" s="162"/>
      <c r="C20" s="170"/>
      <c r="D20" s="377"/>
      <c r="E20" s="169"/>
      <c r="F20" s="118"/>
      <c r="H20" s="118"/>
      <c r="I20" s="118"/>
      <c r="J20" s="118"/>
      <c r="K20" s="118"/>
      <c r="L20" s="118"/>
      <c r="M20" s="166"/>
    </row>
    <row r="21" spans="2:15" ht="13.5" customHeight="1">
      <c r="B21" s="162"/>
      <c r="C21" s="170" t="s">
        <v>403</v>
      </c>
      <c r="D21" s="276">
        <f>Summary!C30</f>
        <v>0</v>
      </c>
      <c r="E21" s="176"/>
      <c r="F21" s="118"/>
      <c r="G21" s="181"/>
      <c r="H21" s="118"/>
      <c r="I21" s="118"/>
      <c r="J21" s="118"/>
      <c r="K21" s="118"/>
      <c r="L21" s="118"/>
      <c r="M21" s="166"/>
    </row>
    <row r="22" spans="2:15" ht="13.5" customHeight="1">
      <c r="B22" s="162"/>
      <c r="C22" s="170" t="s">
        <v>360</v>
      </c>
      <c r="D22" s="276">
        <f>Summary!C31</f>
        <v>0</v>
      </c>
      <c r="E22" s="176"/>
      <c r="F22" s="118"/>
      <c r="G22" s="181"/>
      <c r="H22" s="118"/>
      <c r="I22" s="118"/>
      <c r="J22" s="118"/>
      <c r="K22" s="118"/>
      <c r="L22" s="118"/>
      <c r="M22" s="166"/>
    </row>
    <row r="23" spans="2:15" ht="13.5" customHeight="1">
      <c r="B23" s="162"/>
      <c r="C23" s="182"/>
      <c r="D23" s="182"/>
      <c r="E23" s="182"/>
      <c r="F23" s="118"/>
      <c r="G23" s="176"/>
      <c r="H23" s="118"/>
      <c r="I23" s="118"/>
      <c r="J23" s="118"/>
      <c r="K23" s="118"/>
      <c r="L23" s="118"/>
      <c r="M23" s="166"/>
    </row>
    <row r="24" spans="2:15" ht="13.5" customHeight="1">
      <c r="B24" s="162"/>
      <c r="C24" s="183"/>
      <c r="D24" s="184"/>
      <c r="E24" s="1697" t="s">
        <v>404</v>
      </c>
      <c r="F24" s="1698"/>
      <c r="G24" s="1698"/>
      <c r="H24" s="1698"/>
      <c r="I24" s="1699"/>
      <c r="J24" s="118"/>
      <c r="K24" s="118"/>
      <c r="L24" s="118"/>
      <c r="M24" s="166"/>
    </row>
    <row r="25" spans="2:15" ht="65.25" customHeight="1">
      <c r="B25" s="162"/>
      <c r="C25" s="183"/>
      <c r="D25" s="185" t="s">
        <v>363</v>
      </c>
      <c r="E25" s="185" t="s">
        <v>405</v>
      </c>
      <c r="F25" s="185" t="s">
        <v>406</v>
      </c>
      <c r="G25" s="185" t="s">
        <v>407</v>
      </c>
      <c r="H25" s="185" t="s">
        <v>408</v>
      </c>
      <c r="I25" s="185" t="s">
        <v>373</v>
      </c>
      <c r="J25" s="185" t="s">
        <v>409</v>
      </c>
      <c r="K25" s="185" t="s">
        <v>376</v>
      </c>
      <c r="L25" s="185" t="s">
        <v>379</v>
      </c>
      <c r="M25" s="166"/>
    </row>
    <row r="26" spans="2:15" ht="13.5" customHeight="1">
      <c r="B26" s="162"/>
      <c r="C26" s="167" t="s">
        <v>410</v>
      </c>
      <c r="D26" s="185"/>
      <c r="E26" s="378">
        <v>0.17</v>
      </c>
      <c r="F26" s="378">
        <v>0.16</v>
      </c>
      <c r="G26" s="378">
        <v>0.34</v>
      </c>
      <c r="H26" s="378">
        <v>0.33</v>
      </c>
      <c r="I26" s="186">
        <f>SUM(E26:H26)</f>
        <v>1</v>
      </c>
      <c r="J26" s="187"/>
      <c r="K26" s="185"/>
      <c r="L26" s="185"/>
      <c r="M26" s="166"/>
    </row>
    <row r="27" spans="2:15" ht="13.5" customHeight="1">
      <c r="B27" s="162"/>
      <c r="C27" s="183"/>
      <c r="D27" s="276">
        <f>Summary!C12</f>
        <v>0</v>
      </c>
      <c r="E27" s="188">
        <f>$I$27*E26</f>
        <v>0</v>
      </c>
      <c r="F27" s="188">
        <f>$I$27*F26</f>
        <v>0</v>
      </c>
      <c r="G27" s="188">
        <f>$I$27*G26</f>
        <v>0</v>
      </c>
      <c r="H27" s="188">
        <f>$I$27*H26</f>
        <v>0</v>
      </c>
      <c r="I27" s="379">
        <f>(Summary!C16+Summary!C19)*1000</f>
        <v>0</v>
      </c>
      <c r="J27" s="376"/>
      <c r="K27" s="380">
        <f>Summary!C14</f>
        <v>0</v>
      </c>
      <c r="L27" s="381">
        <f>Summary!C20*10</f>
        <v>0</v>
      </c>
      <c r="M27" s="166"/>
    </row>
    <row r="28" spans="2:15" ht="13.5" customHeight="1">
      <c r="B28" s="162"/>
      <c r="C28" s="118"/>
      <c r="D28" s="183"/>
      <c r="E28" s="118"/>
      <c r="F28" s="183"/>
      <c r="G28" s="118"/>
      <c r="H28" s="118"/>
      <c r="I28" s="118"/>
      <c r="J28" s="118"/>
      <c r="K28" s="183"/>
      <c r="L28" s="118"/>
      <c r="M28" s="166"/>
    </row>
    <row r="29" spans="2:15" ht="13.5" customHeight="1">
      <c r="B29" s="162"/>
      <c r="C29" s="189" t="s">
        <v>411</v>
      </c>
      <c r="D29" s="190"/>
      <c r="F29" s="118"/>
      <c r="G29" s="118"/>
      <c r="H29" s="118"/>
      <c r="I29" s="118"/>
      <c r="J29" s="118"/>
      <c r="K29" s="118"/>
      <c r="L29" s="118"/>
      <c r="M29" s="166"/>
    </row>
    <row r="30" spans="2:15" ht="13.5" customHeight="1">
      <c r="B30" s="162"/>
      <c r="C30" s="191" t="s">
        <v>412</v>
      </c>
      <c r="D30" s="192" t="e">
        <f ca="1">IF(Utility_Name="Pepco",SUM('Pepco Values'!$J$25:$J$35)/SUM('Pepco Values'!$K$25:$K$35),IF(Utility_Name="Delmarva Power",SUM('Delmarva Values'!$J$25:$J$35)/SUM('Delmarva Values'!$K$25:$K$35),0))</f>
        <v>#DIV/0!</v>
      </c>
      <c r="F30" s="178"/>
      <c r="G30" s="279"/>
      <c r="H30" s="279"/>
      <c r="I30" s="280"/>
      <c r="J30" s="178"/>
      <c r="K30" s="178"/>
      <c r="L30" s="118"/>
      <c r="M30" s="166"/>
    </row>
    <row r="31" spans="2:15" ht="13.5" customHeight="1">
      <c r="B31" s="162"/>
      <c r="C31" s="191" t="s">
        <v>1001</v>
      </c>
      <c r="D31" s="192" t="e">
        <f ca="1">'Pepco Values'!H50</f>
        <v>#DIV/0!</v>
      </c>
      <c r="E31" s="183"/>
      <c r="F31" s="118"/>
      <c r="G31" s="118"/>
      <c r="H31" s="118"/>
      <c r="I31" s="118"/>
      <c r="J31" s="118"/>
      <c r="K31" s="118"/>
      <c r="L31" s="118"/>
      <c r="M31" s="166"/>
    </row>
    <row r="32" spans="2:15" ht="13.5" hidden="1" customHeight="1">
      <c r="B32" s="162"/>
      <c r="C32" s="193"/>
      <c r="D32" s="194" t="s">
        <v>413</v>
      </c>
      <c r="E32" s="195"/>
      <c r="F32" s="195"/>
      <c r="G32" s="195"/>
      <c r="H32" s="195"/>
      <c r="I32" s="195"/>
      <c r="J32" s="195"/>
      <c r="K32" s="195"/>
      <c r="L32" s="196"/>
      <c r="M32" s="166"/>
    </row>
    <row r="33" spans="2:13" ht="13.5" customHeight="1" thickBot="1">
      <c r="B33" s="197"/>
      <c r="C33" s="198"/>
      <c r="D33" s="198"/>
      <c r="E33" s="198"/>
      <c r="F33" s="198"/>
      <c r="G33" s="198"/>
      <c r="H33" s="198"/>
      <c r="I33" s="198"/>
      <c r="J33" s="198"/>
      <c r="K33" s="198"/>
      <c r="L33" s="198"/>
      <c r="M33" s="199"/>
    </row>
    <row r="34" spans="2:13" ht="13.5" thickTop="1"/>
  </sheetData>
  <sheetProtection formatCells="0"/>
  <customSheetViews>
    <customSheetView guid="{C56B3D6B-3B98-4A17-BD3C-B9F218E372DD}" showPageBreaks="1" showGridLines="0" showRowCol="0" fitToPage="1" printArea="1" hiddenRows="1" hiddenColumns="1" state="hidden">
      <selection activeCell="D16" sqref="D16"/>
      <pageMargins left="0.66" right="0.59" top="0.75" bottom="0.75" header="0.5" footer="0.5"/>
      <printOptions horizontalCentered="1"/>
      <pageSetup scale="76" orientation="portrait" r:id="rId1"/>
      <headerFooter alignWithMargins="0">
        <oddFooter>&amp;R&amp;D &amp;T</oddFooter>
      </headerFooter>
    </customSheetView>
    <customSheetView guid="{108BB875-1A79-407F-97F6-6D743F46DF3B}" showPageBreaks="1" showGridLines="0" showRowCol="0" fitToPage="1" printArea="1" hiddenRows="1" hiddenColumns="1" state="hidden">
      <selection activeCell="D16" sqref="D16"/>
      <pageMargins left="0.66" right="0.59" top="0.75" bottom="0.75" header="0.5" footer="0.5"/>
      <printOptions horizontalCentered="1"/>
      <pageSetup scale="76" orientation="portrait" r:id="rId2"/>
      <headerFooter alignWithMargins="0">
        <oddFooter>&amp;R&amp;D &amp;T</oddFooter>
      </headerFooter>
    </customSheetView>
  </customSheetViews>
  <mergeCells count="5">
    <mergeCell ref="D4:H4"/>
    <mergeCell ref="D5:H5"/>
    <mergeCell ref="D6:H6"/>
    <mergeCell ref="C11:D11"/>
    <mergeCell ref="E24:I24"/>
  </mergeCells>
  <dataValidations disablePrompts="1" count="1">
    <dataValidation type="decimal" allowBlank="1" showInputMessage="1" showErrorMessage="1" error="Please enter a value less than 25 years" sqref="D16" xr:uid="{00000000-0002-0000-0A00-000000000000}">
      <formula1>0</formula1>
      <formula2>24</formula2>
    </dataValidation>
  </dataValidations>
  <printOptions horizontalCentered="1"/>
  <pageMargins left="0.66" right="0.59" top="0.75" bottom="0.75" header="0.5" footer="0.5"/>
  <pageSetup scale="76" orientation="portrait" r:id="rId3"/>
  <headerFooter alignWithMargins="0">
    <oddFooter>&amp;R&amp;D &amp;T</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BK85"/>
  <sheetViews>
    <sheetView showGridLines="0" zoomScale="90" zoomScaleNormal="90" workbookViewId="0"/>
  </sheetViews>
  <sheetFormatPr defaultColWidth="9.28515625" defaultRowHeight="12.75"/>
  <cols>
    <col min="1" max="1" width="9.28515625" style="111"/>
    <col min="2" max="2" width="13.5703125" style="111" customWidth="1"/>
    <col min="3" max="3" width="12.5703125" style="111" customWidth="1"/>
    <col min="4" max="4" width="10.5703125" style="111" customWidth="1"/>
    <col min="5" max="7" width="13.42578125" style="111" customWidth="1"/>
    <col min="8" max="8" width="16.28515625" style="111" customWidth="1"/>
    <col min="9" max="9" width="13.5703125" style="111" customWidth="1"/>
    <col min="10" max="10" width="14.5703125" style="111" customWidth="1"/>
    <col min="11" max="11" width="15.28515625" style="111" customWidth="1"/>
    <col min="12" max="24" width="7.5703125" style="111" customWidth="1"/>
    <col min="25" max="16384" width="9.28515625" style="111"/>
  </cols>
  <sheetData>
    <row r="1" spans="2:63">
      <c r="D1" s="201" t="s">
        <v>487</v>
      </c>
      <c r="E1" s="208">
        <v>2012</v>
      </c>
      <c r="F1" s="208">
        <v>2013</v>
      </c>
      <c r="G1" s="208">
        <v>2014</v>
      </c>
      <c r="H1" s="208">
        <v>2015</v>
      </c>
      <c r="I1" s="208">
        <v>2016</v>
      </c>
      <c r="J1" s="208">
        <v>2017</v>
      </c>
      <c r="K1" s="208">
        <v>2018</v>
      </c>
      <c r="L1" s="208">
        <v>2019</v>
      </c>
      <c r="M1" s="208">
        <v>2020</v>
      </c>
      <c r="N1" s="208">
        <v>2021</v>
      </c>
      <c r="O1" s="208">
        <v>2022</v>
      </c>
      <c r="P1" s="208">
        <v>2023</v>
      </c>
      <c r="Q1" s="208">
        <v>2024</v>
      </c>
      <c r="R1" s="208">
        <v>2025</v>
      </c>
      <c r="S1" s="208">
        <v>2026</v>
      </c>
      <c r="T1" s="208">
        <v>2027</v>
      </c>
      <c r="U1" s="208">
        <v>2028</v>
      </c>
      <c r="V1" s="208">
        <v>2029</v>
      </c>
      <c r="W1" s="208">
        <v>2030</v>
      </c>
      <c r="X1" s="208">
        <v>2031</v>
      </c>
      <c r="Y1" s="208">
        <v>2032</v>
      </c>
      <c r="Z1" s="208">
        <v>2033</v>
      </c>
      <c r="AA1" s="208">
        <v>2034</v>
      </c>
      <c r="AB1" s="208">
        <v>2035</v>
      </c>
      <c r="AC1" s="208">
        <v>2036</v>
      </c>
      <c r="AD1" s="208">
        <v>2037</v>
      </c>
      <c r="AE1" s="208">
        <v>2038</v>
      </c>
      <c r="AF1" s="208">
        <v>2039</v>
      </c>
      <c r="AG1" s="208">
        <v>2040</v>
      </c>
      <c r="AH1" s="208">
        <v>2041</v>
      </c>
      <c r="AI1" s="208">
        <v>2042</v>
      </c>
      <c r="AJ1" s="208">
        <v>2043</v>
      </c>
      <c r="AK1" s="208">
        <v>2044</v>
      </c>
      <c r="AL1" s="208">
        <v>2045</v>
      </c>
      <c r="AM1" s="208">
        <v>2046</v>
      </c>
      <c r="AN1" s="208">
        <v>2047</v>
      </c>
      <c r="AO1" s="208">
        <v>2048</v>
      </c>
      <c r="AP1" s="208">
        <v>2049</v>
      </c>
      <c r="AQ1" s="208">
        <v>2050</v>
      </c>
      <c r="AR1" s="208">
        <v>2051</v>
      </c>
      <c r="AS1" s="208">
        <v>2052</v>
      </c>
      <c r="AT1" s="208">
        <v>2053</v>
      </c>
      <c r="AU1" s="208">
        <v>2054</v>
      </c>
      <c r="AV1" s="208">
        <v>2055</v>
      </c>
      <c r="AW1" s="208">
        <v>2056</v>
      </c>
      <c r="AX1" s="208">
        <v>2057</v>
      </c>
      <c r="AY1" s="208">
        <v>2058</v>
      </c>
      <c r="AZ1" s="208">
        <v>2059</v>
      </c>
      <c r="BA1" s="208">
        <v>2060</v>
      </c>
      <c r="BB1" s="208">
        <v>2061</v>
      </c>
      <c r="BC1" s="208">
        <v>2062</v>
      </c>
      <c r="BD1" s="208">
        <v>2063</v>
      </c>
      <c r="BE1" s="208">
        <v>2064</v>
      </c>
      <c r="BF1" s="208">
        <v>2065</v>
      </c>
      <c r="BG1" s="208">
        <v>2066</v>
      </c>
      <c r="BH1" s="208">
        <v>2067</v>
      </c>
    </row>
    <row r="2" spans="2:63" s="211" customFormat="1">
      <c r="B2" s="201" t="s">
        <v>488</v>
      </c>
      <c r="C2" s="209" t="s">
        <v>489</v>
      </c>
      <c r="D2" s="209" t="s">
        <v>490</v>
      </c>
      <c r="E2" s="210">
        <v>8.4884320120636833E-2</v>
      </c>
      <c r="F2" s="210">
        <v>8.6900928123652729E-2</v>
      </c>
      <c r="G2" s="210">
        <v>8.8967951326744052E-2</v>
      </c>
      <c r="H2" s="210">
        <v>9.108665010991264E-2</v>
      </c>
      <c r="I2" s="210">
        <v>9.3258316362660451E-2</v>
      </c>
      <c r="J2" s="210">
        <v>9.5484274271726954E-2</v>
      </c>
      <c r="K2" s="211">
        <v>9.7765881128520124E-2</v>
      </c>
      <c r="L2" s="211">
        <v>0.10010452815673312</v>
      </c>
      <c r="M2" s="211">
        <v>0.10250164136065143</v>
      </c>
      <c r="N2" s="211">
        <v>0.10495868239466771</v>
      </c>
      <c r="O2" s="211">
        <v>0.1074771494545344</v>
      </c>
      <c r="P2" s="211">
        <v>0.11005857819089776</v>
      </c>
      <c r="Q2" s="211">
        <v>0.11270454264567019</v>
      </c>
      <c r="R2" s="211">
        <v>0.11541665621181192</v>
      </c>
      <c r="S2" s="211">
        <v>0.11819657261710723</v>
      </c>
      <c r="T2" s="211">
        <v>0.12104598693253489</v>
      </c>
      <c r="U2" s="211">
        <v>0.12396663660584825</v>
      </c>
      <c r="V2" s="211">
        <v>0.12696030252099444</v>
      </c>
      <c r="W2" s="211">
        <v>0.13002881008401929</v>
      </c>
      <c r="X2" s="211">
        <v>0.13317403033611977</v>
      </c>
      <c r="Y2" s="211">
        <v>0.13639788109452275</v>
      </c>
      <c r="Z2" s="211">
        <v>0.13970232812188582</v>
      </c>
      <c r="AA2" s="211">
        <v>0.14308938632493295</v>
      </c>
      <c r="AB2" s="211">
        <v>0.14656112098305626</v>
      </c>
      <c r="AC2" s="211">
        <f>AB2*$BK2</f>
        <v>0.15006699364621995</v>
      </c>
      <c r="AD2" s="211">
        <f t="shared" ref="AD2:AY2" si="0">AC2*$BK2</f>
        <v>0.153656729908733</v>
      </c>
      <c r="AE2" s="211">
        <f t="shared" si="0"/>
        <v>0.15733233586265055</v>
      </c>
      <c r="AF2" s="211">
        <f t="shared" si="0"/>
        <v>0.16109586558753797</v>
      </c>
      <c r="AG2" s="211">
        <f t="shared" si="0"/>
        <v>0.16494942229837489</v>
      </c>
      <c r="AH2" s="211">
        <f t="shared" si="0"/>
        <v>0.16889515952091819</v>
      </c>
      <c r="AI2" s="211">
        <f t="shared" si="0"/>
        <v>0.17293528229518049</v>
      </c>
      <c r="AJ2" s="211">
        <f t="shared" si="0"/>
        <v>0.17707204840769719</v>
      </c>
      <c r="AK2" s="211">
        <f t="shared" si="0"/>
        <v>0.18130776965327031</v>
      </c>
      <c r="AL2" s="211">
        <f t="shared" si="0"/>
        <v>0.18564481312689429</v>
      </c>
      <c r="AM2" s="211">
        <f t="shared" si="0"/>
        <v>0.19008560254658599</v>
      </c>
      <c r="AN2" s="211">
        <f t="shared" si="0"/>
        <v>0.19463261960785777</v>
      </c>
      <c r="AO2" s="211">
        <f t="shared" si="0"/>
        <v>0.19928840537059092</v>
      </c>
      <c r="AP2" s="211">
        <f t="shared" si="0"/>
        <v>0.20405556167908429</v>
      </c>
      <c r="AQ2" s="211">
        <f t="shared" si="0"/>
        <v>0.20893675261607172</v>
      </c>
      <c r="AR2" s="211">
        <f t="shared" si="0"/>
        <v>0.2139347059915209</v>
      </c>
      <c r="AS2" s="211">
        <f t="shared" si="0"/>
        <v>0.21905221486704554</v>
      </c>
      <c r="AT2" s="211">
        <f t="shared" si="0"/>
        <v>0.22429213911678308</v>
      </c>
      <c r="AU2" s="211">
        <f t="shared" si="0"/>
        <v>0.22965740702560963</v>
      </c>
      <c r="AV2" s="211">
        <f t="shared" si="0"/>
        <v>0.23515101692558593</v>
      </c>
      <c r="AW2" s="211">
        <f t="shared" si="0"/>
        <v>0.24077603887154841</v>
      </c>
      <c r="AX2" s="211">
        <f t="shared" si="0"/>
        <v>0.24653561635678195</v>
      </c>
      <c r="AY2" s="211">
        <f t="shared" si="0"/>
        <v>0.25243296806973298</v>
      </c>
      <c r="AZ2" s="211">
        <f t="shared" ref="AZ2:BH2" si="1">AY2*$BK2</f>
        <v>0.25847138969274486</v>
      </c>
      <c r="BA2" s="211">
        <f t="shared" si="1"/>
        <v>0.26465425574382045</v>
      </c>
      <c r="BB2" s="211">
        <f t="shared" si="1"/>
        <v>0.27098502146244141</v>
      </c>
      <c r="BC2" s="211">
        <f t="shared" si="1"/>
        <v>0.2774672247404979</v>
      </c>
      <c r="BD2" s="211">
        <f t="shared" si="1"/>
        <v>0.28410448809940786</v>
      </c>
      <c r="BE2" s="211">
        <f t="shared" si="1"/>
        <v>0.29090052071453076</v>
      </c>
      <c r="BF2" s="211">
        <f t="shared" si="1"/>
        <v>0.29785912048800722</v>
      </c>
      <c r="BG2" s="211">
        <f t="shared" si="1"/>
        <v>0.30498417617118262</v>
      </c>
      <c r="BH2" s="211">
        <f t="shared" si="1"/>
        <v>0.31227966953780106</v>
      </c>
      <c r="BK2" s="815">
        <v>1.0239208914318347</v>
      </c>
    </row>
    <row r="3" spans="2:63" s="211" customFormat="1">
      <c r="C3" s="209" t="s">
        <v>489</v>
      </c>
      <c r="D3" s="209" t="s">
        <v>491</v>
      </c>
      <c r="E3" s="210">
        <v>5.4631093240587791E-2</v>
      </c>
      <c r="F3" s="210">
        <v>5.5891370571602483E-2</v>
      </c>
      <c r="G3" s="210">
        <v>5.7183154835892536E-2</v>
      </c>
      <c r="H3" s="210">
        <v>5.8507233706789848E-2</v>
      </c>
      <c r="I3" s="210">
        <v>5.9864414549459594E-2</v>
      </c>
      <c r="J3" s="210">
        <v>6.1255524913196073E-2</v>
      </c>
      <c r="K3" s="211">
        <v>6.2681413036025965E-2</v>
      </c>
      <c r="L3" s="211">
        <v>6.4142948361926605E-2</v>
      </c>
      <c r="M3" s="211">
        <v>6.5641022070974761E-2</v>
      </c>
      <c r="N3" s="211">
        <v>6.7176547622749133E-2</v>
      </c>
      <c r="O3" s="211">
        <v>6.8750461313317857E-2</v>
      </c>
      <c r="P3" s="211">
        <v>7.0363722846150792E-2</v>
      </c>
      <c r="Q3" s="211">
        <v>7.2017315917304564E-2</v>
      </c>
      <c r="R3" s="211">
        <v>7.3712248815237164E-2</v>
      </c>
      <c r="S3" s="211">
        <v>7.5449555035618079E-2</v>
      </c>
      <c r="T3" s="211">
        <v>7.7230293911508527E-2</v>
      </c>
      <c r="U3" s="211">
        <v>7.9055551259296239E-2</v>
      </c>
      <c r="V3" s="211">
        <v>8.0926440040778647E-2</v>
      </c>
      <c r="W3" s="211">
        <v>8.2844101041798096E-2</v>
      </c>
      <c r="X3" s="211">
        <v>8.4809703567843051E-2</v>
      </c>
      <c r="Y3" s="211">
        <v>8.6824446157039117E-2</v>
      </c>
      <c r="Z3" s="211">
        <v>8.8889557310965095E-2</v>
      </c>
      <c r="AA3" s="211">
        <v>9.100629624373921E-2</v>
      </c>
      <c r="AB3" s="211">
        <v>9.3175953649832693E-2</v>
      </c>
      <c r="AC3" s="211">
        <f>AB3*$BK3</f>
        <v>9.5348526685246598E-2</v>
      </c>
      <c r="AD3" s="211">
        <f t="shared" ref="AD3:AY3" si="2">AC3*$BK3</f>
        <v>9.7571757357199931E-2</v>
      </c>
      <c r="AE3" s="211">
        <f t="shared" si="2"/>
        <v>9.9846826843999661E-2</v>
      </c>
      <c r="AF3" s="211">
        <f t="shared" si="2"/>
        <v>0.10217494386535203</v>
      </c>
      <c r="AG3" s="211">
        <f t="shared" si="2"/>
        <v>0.10455734532454215</v>
      </c>
      <c r="AH3" s="211">
        <f t="shared" si="2"/>
        <v>0.10699529696558734</v>
      </c>
      <c r="AI3" s="211">
        <f t="shared" si="2"/>
        <v>0.10949009404571312</v>
      </c>
      <c r="AJ3" s="211">
        <f t="shared" si="2"/>
        <v>0.11204306202350935</v>
      </c>
      <c r="AK3" s="211">
        <f t="shared" si="2"/>
        <v>0.11465555726313194</v>
      </c>
      <c r="AL3" s="211">
        <f t="shared" si="2"/>
        <v>0.11732896775492445</v>
      </c>
      <c r="AM3" s="211">
        <f t="shared" si="2"/>
        <v>0.1200647138528422</v>
      </c>
      <c r="AN3" s="211">
        <f t="shared" si="2"/>
        <v>0.122864249029071</v>
      </c>
      <c r="AO3" s="211">
        <f t="shared" si="2"/>
        <v>0.12572906064624104</v>
      </c>
      <c r="AP3" s="211">
        <f t="shared" si="2"/>
        <v>0.12866067074764656</v>
      </c>
      <c r="AQ3" s="211">
        <f t="shared" si="2"/>
        <v>0.13166063686589091</v>
      </c>
      <c r="AR3" s="211">
        <f t="shared" si="2"/>
        <v>0.13473055285038665</v>
      </c>
      <c r="AS3" s="211">
        <f t="shared" si="2"/>
        <v>0.13787204971415054</v>
      </c>
      <c r="AT3" s="211">
        <f t="shared" si="2"/>
        <v>0.14108679650034289</v>
      </c>
      <c r="AU3" s="211">
        <f t="shared" si="2"/>
        <v>0.14437650116901224</v>
      </c>
      <c r="AV3" s="211">
        <f t="shared" si="2"/>
        <v>0.14774291150451582</v>
      </c>
      <c r="AW3" s="211">
        <f t="shared" si="2"/>
        <v>0.15118781604409851</v>
      </c>
      <c r="AX3" s="211">
        <f t="shared" si="2"/>
        <v>0.15471304502812314</v>
      </c>
      <c r="AY3" s="211">
        <f t="shared" si="2"/>
        <v>0.15832047137245742</v>
      </c>
      <c r="AZ3" s="211">
        <f t="shared" ref="AZ3:BH3" si="3">AY3*$BK3</f>
        <v>0.16201201166353377</v>
      </c>
      <c r="BA3" s="211">
        <f t="shared" si="3"/>
        <v>0.1657896271766108</v>
      </c>
      <c r="BB3" s="211">
        <f t="shared" si="3"/>
        <v>0.16965532491777768</v>
      </c>
      <c r="BC3" s="211">
        <f t="shared" si="3"/>
        <v>0.17361115869025456</v>
      </c>
      <c r="BD3" s="211">
        <f t="shared" si="3"/>
        <v>0.17765923018555596</v>
      </c>
      <c r="BE3" s="211">
        <f t="shared" si="3"/>
        <v>0.18180169010009661</v>
      </c>
      <c r="BF3" s="211">
        <f t="shared" si="3"/>
        <v>0.18604073927783318</v>
      </c>
      <c r="BG3" s="211">
        <f t="shared" si="3"/>
        <v>0.19037862987954868</v>
      </c>
      <c r="BH3" s="211">
        <f t="shared" si="3"/>
        <v>0.19481766657940106</v>
      </c>
      <c r="BK3" s="815">
        <v>1.0233168854228067</v>
      </c>
    </row>
    <row r="4" spans="2:63" s="211" customFormat="1">
      <c r="C4" s="209" t="s">
        <v>489</v>
      </c>
      <c r="D4" s="209" t="s">
        <v>492</v>
      </c>
      <c r="E4" s="210">
        <v>7.2681241764742305E-2</v>
      </c>
      <c r="F4" s="210">
        <v>7.4392772808860849E-2</v>
      </c>
      <c r="G4" s="210">
        <v>7.6147092129082369E-2</v>
      </c>
      <c r="H4" s="210">
        <v>7.7945269432309408E-2</v>
      </c>
      <c r="I4" s="210">
        <v>7.978840116811714E-2</v>
      </c>
      <c r="J4" s="210">
        <v>8.167761119732006E-2</v>
      </c>
      <c r="K4" s="211">
        <v>8.3614051477253051E-2</v>
      </c>
      <c r="L4" s="211">
        <v>8.5598902764184373E-2</v>
      </c>
      <c r="M4" s="211">
        <v>8.7633375333288979E-2</v>
      </c>
      <c r="N4" s="211">
        <v>8.9718709716621201E-2</v>
      </c>
      <c r="O4" s="211">
        <v>9.1856177459536725E-2</v>
      </c>
      <c r="P4" s="211">
        <v>9.4047081896025148E-2</v>
      </c>
      <c r="Q4" s="211">
        <v>9.629275894342576E-2</v>
      </c>
      <c r="R4" s="211">
        <v>9.85945779170114E-2</v>
      </c>
      <c r="S4" s="211">
        <v>0.10095394236493668</v>
      </c>
      <c r="T4" s="211">
        <v>0.10337229092406008</v>
      </c>
      <c r="U4" s="211">
        <v>0.10585109819716157</v>
      </c>
      <c r="V4" s="211">
        <v>0.1083918756520906</v>
      </c>
      <c r="W4" s="211">
        <v>0.11099617254339286</v>
      </c>
      <c r="X4" s="211">
        <v>0.11366557685697767</v>
      </c>
      <c r="Y4" s="211">
        <v>0.11640171627840211</v>
      </c>
      <c r="Z4" s="211">
        <v>0.11920625918536215</v>
      </c>
      <c r="AA4" s="211">
        <v>0.12208091566499618</v>
      </c>
      <c r="AB4" s="211">
        <v>0.12502743855662107</v>
      </c>
      <c r="AC4" s="211">
        <f>AB4*$BK4</f>
        <v>0.12799537119397628</v>
      </c>
      <c r="AD4" s="211">
        <f t="shared" ref="AD4:AY4" si="4">AC4*$BK4</f>
        <v>0.13103375735930556</v>
      </c>
      <c r="AE4" s="211">
        <f t="shared" si="4"/>
        <v>0.13414426949609418</v>
      </c>
      <c r="AF4" s="211">
        <f t="shared" si="4"/>
        <v>0.13732861974870955</v>
      </c>
      <c r="AG4" s="211">
        <f t="shared" si="4"/>
        <v>0.14058856090483068</v>
      </c>
      <c r="AH4" s="211">
        <f t="shared" si="4"/>
        <v>0.14392588736024936</v>
      </c>
      <c r="AI4" s="211">
        <f t="shared" si="4"/>
        <v>0.14734243610657388</v>
      </c>
      <c r="AJ4" s="211">
        <f t="shared" si="4"/>
        <v>0.15084008774237925</v>
      </c>
      <c r="AK4" s="211">
        <f t="shared" si="4"/>
        <v>0.15442076750836028</v>
      </c>
      <c r="AL4" s="211">
        <f t="shared" si="4"/>
        <v>0.15808644634705732</v>
      </c>
      <c r="AM4" s="211">
        <f t="shared" si="4"/>
        <v>0.16183914198773822</v>
      </c>
      <c r="AN4" s="211">
        <f t="shared" si="4"/>
        <v>0.16568092005703333</v>
      </c>
      <c r="AO4" s="211">
        <f t="shared" si="4"/>
        <v>0.16961389521593509</v>
      </c>
      <c r="AP4" s="211">
        <f t="shared" si="4"/>
        <v>0.17364023232378795</v>
      </c>
      <c r="AQ4" s="211">
        <f t="shared" si="4"/>
        <v>0.17776214762990949</v>
      </c>
      <c r="AR4" s="211">
        <f t="shared" si="4"/>
        <v>0.18198190999349845</v>
      </c>
      <c r="AS4" s="211">
        <f t="shared" si="4"/>
        <v>0.1863018421325012</v>
      </c>
      <c r="AT4" s="211">
        <f t="shared" si="4"/>
        <v>0.19072432190212424</v>
      </c>
      <c r="AU4" s="211">
        <f t="shared" si="4"/>
        <v>0.19525178360369627</v>
      </c>
      <c r="AV4" s="211">
        <f t="shared" si="4"/>
        <v>0.19988671932460036</v>
      </c>
      <c r="AW4" s="211">
        <f t="shared" si="4"/>
        <v>0.20463168031001377</v>
      </c>
      <c r="AX4" s="211">
        <f t="shared" si="4"/>
        <v>0.20948927836721049</v>
      </c>
      <c r="AY4" s="211">
        <f t="shared" si="4"/>
        <v>0.21446218730319944</v>
      </c>
      <c r="AZ4" s="211">
        <f t="shared" ref="AZ4:BH4" si="5">AY4*$BK4</f>
        <v>0.21955314439648974</v>
      </c>
      <c r="BA4" s="211">
        <f t="shared" si="5"/>
        <v>0.22476495190379303</v>
      </c>
      <c r="BB4" s="211">
        <f t="shared" si="5"/>
        <v>0.23010047860249233</v>
      </c>
      <c r="BC4" s="211">
        <f t="shared" si="5"/>
        <v>0.23556266136972637</v>
      </c>
      <c r="BD4" s="211">
        <f t="shared" si="5"/>
        <v>0.24115450679895864</v>
      </c>
      <c r="BE4" s="211">
        <f t="shared" si="5"/>
        <v>0.24687909285492099</v>
      </c>
      <c r="BF4" s="211">
        <f t="shared" si="5"/>
        <v>0.25273957056784269</v>
      </c>
      <c r="BG4" s="211">
        <f t="shared" si="5"/>
        <v>0.25873916576789735</v>
      </c>
      <c r="BH4" s="211">
        <f t="shared" si="5"/>
        <v>0.26488118086082296</v>
      </c>
      <c r="BK4" s="815">
        <v>1.0237382503522305</v>
      </c>
    </row>
    <row r="5" spans="2:63" s="211" customFormat="1">
      <c r="C5" s="209" t="s">
        <v>489</v>
      </c>
      <c r="D5" s="209" t="s">
        <v>493</v>
      </c>
      <c r="E5" s="210">
        <v>5.5870147206580775E-2</v>
      </c>
      <c r="F5" s="210">
        <v>5.7161400886745296E-2</v>
      </c>
      <c r="G5" s="210">
        <v>5.8484935908913925E-2</v>
      </c>
      <c r="H5" s="210">
        <v>5.9841559306636767E-2</v>
      </c>
      <c r="I5" s="210">
        <v>6.1232098289302685E-2</v>
      </c>
      <c r="J5" s="210">
        <v>6.2657400746535252E-2</v>
      </c>
      <c r="K5" s="211">
        <v>6.4118335765198625E-2</v>
      </c>
      <c r="L5" s="211">
        <v>6.5615794159328597E-2</v>
      </c>
      <c r="M5" s="211">
        <v>6.7150689013311796E-2</v>
      </c>
      <c r="N5" s="211">
        <v>6.8723956238644593E-2</v>
      </c>
      <c r="O5" s="211">
        <v>7.0336555144610707E-2</v>
      </c>
      <c r="P5" s="211">
        <v>7.1989469023225963E-2</v>
      </c>
      <c r="Q5" s="211">
        <v>7.3683705748806616E-2</v>
      </c>
      <c r="R5" s="211">
        <v>7.5420298392526772E-2</v>
      </c>
      <c r="S5" s="211">
        <v>7.7200305852339932E-2</v>
      </c>
      <c r="T5" s="211">
        <v>7.9024813498648427E-2</v>
      </c>
      <c r="U5" s="211">
        <v>8.0894933836114638E-2</v>
      </c>
      <c r="V5" s="211">
        <v>8.2811807182017499E-2</v>
      </c>
      <c r="W5" s="211">
        <v>8.4776602361567935E-2</v>
      </c>
      <c r="X5" s="211">
        <v>8.679051742060713E-2</v>
      </c>
      <c r="Y5" s="211">
        <v>8.8854780356122293E-2</v>
      </c>
      <c r="Z5" s="211">
        <v>9.0970649865025344E-2</v>
      </c>
      <c r="AA5" s="211">
        <v>9.3139416111650969E-2</v>
      </c>
      <c r="AB5" s="211">
        <v>9.5362401514442238E-2</v>
      </c>
      <c r="AC5" s="211">
        <f>AB5*$BK5</f>
        <v>9.7589552717416886E-2</v>
      </c>
      <c r="AD5" s="211">
        <f t="shared" ref="AD5:AY5" si="6">AC5*$BK5</f>
        <v>9.9868718156632855E-2</v>
      </c>
      <c r="AE5" s="211">
        <f t="shared" si="6"/>
        <v>0.10220111260402306</v>
      </c>
      <c r="AF5" s="211">
        <f t="shared" si="6"/>
        <v>0.10458797920203891</v>
      </c>
      <c r="AG5" s="211">
        <f t="shared" si="6"/>
        <v>0.10703059012623246</v>
      </c>
      <c r="AH5" s="211">
        <f t="shared" si="6"/>
        <v>0.1095302472633131</v>
      </c>
      <c r="AI5" s="211">
        <f t="shared" si="6"/>
        <v>0.11208828290503983</v>
      </c>
      <c r="AJ5" s="211">
        <f t="shared" si="6"/>
        <v>0.11470606045831921</v>
      </c>
      <c r="AK5" s="211">
        <f t="shared" si="6"/>
        <v>0.11738497517188731</v>
      </c>
      <c r="AL5" s="211">
        <f t="shared" si="6"/>
        <v>0.1201264548799631</v>
      </c>
      <c r="AM5" s="211">
        <f t="shared" si="6"/>
        <v>0.12293196076326944</v>
      </c>
      <c r="AN5" s="211">
        <f t="shared" si="6"/>
        <v>0.12580298812782761</v>
      </c>
      <c r="AO5" s="211">
        <f t="shared" si="6"/>
        <v>0.12874106720194012</v>
      </c>
      <c r="AP5" s="211">
        <f t="shared" si="6"/>
        <v>0.13174776395178672</v>
      </c>
      <c r="AQ5" s="211">
        <f t="shared" si="6"/>
        <v>0.13482468091606856</v>
      </c>
      <c r="AR5" s="211">
        <f t="shared" si="6"/>
        <v>0.13797345806014477</v>
      </c>
      <c r="AS5" s="211">
        <f t="shared" si="6"/>
        <v>0.14119577365011748</v>
      </c>
      <c r="AT5" s="211">
        <f t="shared" si="6"/>
        <v>0.14449334514733037</v>
      </c>
      <c r="AU5" s="211">
        <f t="shared" si="6"/>
        <v>0.14786793012375812</v>
      </c>
      <c r="AV5" s="211">
        <f t="shared" si="6"/>
        <v>0.15132132719877436</v>
      </c>
      <c r="AW5" s="211">
        <f t="shared" si="6"/>
        <v>0.15485537699779742</v>
      </c>
      <c r="AX5" s="211">
        <f t="shared" si="6"/>
        <v>0.1584719631333249</v>
      </c>
      <c r="AY5" s="211">
        <f t="shared" si="6"/>
        <v>0.16217301320887997</v>
      </c>
      <c r="AZ5" s="211">
        <f t="shared" ref="AZ5:BH5" si="7">AY5*$BK5</f>
        <v>0.16596049984640432</v>
      </c>
      <c r="BA5" s="211">
        <f t="shared" si="7"/>
        <v>0.16983644173764556</v>
      </c>
      <c r="BB5" s="211">
        <f t="shared" si="7"/>
        <v>0.17380290472009935</v>
      </c>
      <c r="BC5" s="211">
        <f t="shared" si="7"/>
        <v>0.17786200287807974</v>
      </c>
      <c r="BD5" s="211">
        <f t="shared" si="7"/>
        <v>0.18201589966950443</v>
      </c>
      <c r="BE5" s="211">
        <f t="shared" si="7"/>
        <v>0.18626680907899595</v>
      </c>
      <c r="BF5" s="211">
        <f t="shared" si="7"/>
        <v>0.19061699679791272</v>
      </c>
      <c r="BG5" s="211">
        <f t="shared" si="7"/>
        <v>0.19506878143193951</v>
      </c>
      <c r="BH5" s="211">
        <f t="shared" si="7"/>
        <v>0.19962453573688063</v>
      </c>
      <c r="BK5" s="815">
        <v>1.0233546048296336</v>
      </c>
    </row>
    <row r="6" spans="2:63" s="212" customFormat="1">
      <c r="C6" s="213" t="s">
        <v>489</v>
      </c>
      <c r="D6" s="213" t="s">
        <v>494</v>
      </c>
      <c r="E6" s="214">
        <v>48.680100000000003</v>
      </c>
      <c r="F6" s="214">
        <v>90.206099999999992</v>
      </c>
      <c r="G6" s="214">
        <v>49.822499999999998</v>
      </c>
      <c r="H6" s="214">
        <v>60.80833333333333</v>
      </c>
      <c r="I6" s="214">
        <v>71.794166666666669</v>
      </c>
      <c r="J6" s="214">
        <v>82.78</v>
      </c>
      <c r="K6" s="212">
        <v>84.849499999999992</v>
      </c>
      <c r="L6" s="212">
        <v>86.970737499999984</v>
      </c>
      <c r="M6" s="212">
        <v>89.145005937499974</v>
      </c>
      <c r="N6" s="212">
        <v>91.373631085937461</v>
      </c>
      <c r="O6" s="212">
        <v>93.657971863085891</v>
      </c>
      <c r="P6" s="212">
        <v>95.999421159663029</v>
      </c>
      <c r="Q6" s="212">
        <v>98.399406688654594</v>
      </c>
      <c r="R6" s="212">
        <v>100.85939185587095</v>
      </c>
      <c r="S6" s="212">
        <v>103.38087665226772</v>
      </c>
      <c r="T6" s="212">
        <v>105.9653985685744</v>
      </c>
      <c r="U6" s="212">
        <v>108.61453353278876</v>
      </c>
      <c r="V6" s="212">
        <v>111.32989687110846</v>
      </c>
      <c r="W6" s="212">
        <v>114.11314429288616</v>
      </c>
      <c r="X6" s="212">
        <v>116.9659729002083</v>
      </c>
      <c r="Y6" s="212">
        <v>119.8901222227135</v>
      </c>
      <c r="Z6" s="212">
        <v>122.88737527828133</v>
      </c>
      <c r="AA6" s="212">
        <v>125.95955966023834</v>
      </c>
      <c r="AB6" s="212">
        <v>129.10854865174429</v>
      </c>
      <c r="AC6" s="212">
        <f>AB6*$BK6</f>
        <v>132.33626236803789</v>
      </c>
      <c r="AD6" s="212">
        <f t="shared" ref="AD6:AY6" si="8">AC6*$BK6</f>
        <v>135.64466892723883</v>
      </c>
      <c r="AE6" s="212">
        <f t="shared" si="8"/>
        <v>139.0357856504198</v>
      </c>
      <c r="AF6" s="212">
        <f t="shared" si="8"/>
        <v>142.51168029168028</v>
      </c>
      <c r="AG6" s="212">
        <f t="shared" si="8"/>
        <v>146.07447229897227</v>
      </c>
      <c r="AH6" s="212">
        <f t="shared" si="8"/>
        <v>149.72633410644656</v>
      </c>
      <c r="AI6" s="212">
        <f t="shared" si="8"/>
        <v>153.4694924591077</v>
      </c>
      <c r="AJ6" s="212">
        <f t="shared" si="8"/>
        <v>157.30622977058539</v>
      </c>
      <c r="AK6" s="212">
        <f t="shared" si="8"/>
        <v>161.23888551485001</v>
      </c>
      <c r="AL6" s="212">
        <f t="shared" si="8"/>
        <v>165.26985765272124</v>
      </c>
      <c r="AM6" s="212">
        <f t="shared" si="8"/>
        <v>169.40160409403927</v>
      </c>
      <c r="AN6" s="212">
        <f t="shared" si="8"/>
        <v>173.63664419639025</v>
      </c>
      <c r="AO6" s="212">
        <f t="shared" si="8"/>
        <v>177.9775603013</v>
      </c>
      <c r="AP6" s="212">
        <f t="shared" si="8"/>
        <v>182.42699930883248</v>
      </c>
      <c r="AQ6" s="212">
        <f t="shared" si="8"/>
        <v>186.98767429155328</v>
      </c>
      <c r="AR6" s="212">
        <f t="shared" si="8"/>
        <v>191.6623661488421</v>
      </c>
      <c r="AS6" s="212">
        <f t="shared" si="8"/>
        <v>196.45392530256314</v>
      </c>
      <c r="AT6" s="212">
        <f t="shared" si="8"/>
        <v>201.36527343512719</v>
      </c>
      <c r="AU6" s="212">
        <f t="shared" si="8"/>
        <v>206.39940527100535</v>
      </c>
      <c r="AV6" s="212">
        <f t="shared" si="8"/>
        <v>211.55939040278045</v>
      </c>
      <c r="AW6" s="212">
        <f t="shared" si="8"/>
        <v>216.84837516284995</v>
      </c>
      <c r="AX6" s="212">
        <f t="shared" si="8"/>
        <v>222.26958454192118</v>
      </c>
      <c r="AY6" s="212">
        <f t="shared" si="8"/>
        <v>227.82632415546919</v>
      </c>
      <c r="AZ6" s="212">
        <f t="shared" ref="AZ6:BH6" si="9">AY6*$BK6</f>
        <v>233.52198225935589</v>
      </c>
      <c r="BA6" s="212">
        <f t="shared" si="9"/>
        <v>239.36003181583976</v>
      </c>
      <c r="BB6" s="212">
        <f t="shared" si="9"/>
        <v>245.34403261123575</v>
      </c>
      <c r="BC6" s="212">
        <f t="shared" si="9"/>
        <v>251.47763342651663</v>
      </c>
      <c r="BD6" s="212">
        <f t="shared" si="9"/>
        <v>257.76457426217951</v>
      </c>
      <c r="BE6" s="212">
        <f t="shared" si="9"/>
        <v>264.20868861873396</v>
      </c>
      <c r="BF6" s="212">
        <f t="shared" si="9"/>
        <v>270.81390583420227</v>
      </c>
      <c r="BG6" s="212">
        <f t="shared" si="9"/>
        <v>277.58425348005733</v>
      </c>
      <c r="BH6" s="212">
        <f t="shared" si="9"/>
        <v>284.52385981705874</v>
      </c>
      <c r="BK6" s="815">
        <v>1.0249999999999999</v>
      </c>
    </row>
    <row r="7" spans="2:63" s="211" customFormat="1">
      <c r="C7" s="209" t="s">
        <v>489</v>
      </c>
      <c r="D7" s="209" t="s">
        <v>495</v>
      </c>
      <c r="E7" s="210">
        <v>0.67</v>
      </c>
      <c r="F7" s="210">
        <f>E7</f>
        <v>0.67</v>
      </c>
      <c r="G7" s="210">
        <f t="shared" ref="G7:BH7" si="10">F7</f>
        <v>0.67</v>
      </c>
      <c r="H7" s="210">
        <f t="shared" si="10"/>
        <v>0.67</v>
      </c>
      <c r="I7" s="210">
        <f t="shared" si="10"/>
        <v>0.67</v>
      </c>
      <c r="J7" s="210">
        <f t="shared" si="10"/>
        <v>0.67</v>
      </c>
      <c r="K7" s="211">
        <f t="shared" si="10"/>
        <v>0.67</v>
      </c>
      <c r="L7" s="211">
        <f t="shared" si="10"/>
        <v>0.67</v>
      </c>
      <c r="M7" s="211">
        <f t="shared" si="10"/>
        <v>0.67</v>
      </c>
      <c r="N7" s="211">
        <f t="shared" si="10"/>
        <v>0.67</v>
      </c>
      <c r="O7" s="211">
        <f t="shared" si="10"/>
        <v>0.67</v>
      </c>
      <c r="P7" s="211">
        <f t="shared" si="10"/>
        <v>0.67</v>
      </c>
      <c r="Q7" s="211">
        <f t="shared" si="10"/>
        <v>0.67</v>
      </c>
      <c r="R7" s="211">
        <f t="shared" si="10"/>
        <v>0.67</v>
      </c>
      <c r="S7" s="211">
        <f t="shared" si="10"/>
        <v>0.67</v>
      </c>
      <c r="T7" s="211">
        <f t="shared" si="10"/>
        <v>0.67</v>
      </c>
      <c r="U7" s="211">
        <f t="shared" si="10"/>
        <v>0.67</v>
      </c>
      <c r="V7" s="211">
        <f t="shared" si="10"/>
        <v>0.67</v>
      </c>
      <c r="W7" s="211">
        <f t="shared" si="10"/>
        <v>0.67</v>
      </c>
      <c r="X7" s="211">
        <f t="shared" si="10"/>
        <v>0.67</v>
      </c>
      <c r="Y7" s="211">
        <f t="shared" si="10"/>
        <v>0.67</v>
      </c>
      <c r="Z7" s="211">
        <f t="shared" si="10"/>
        <v>0.67</v>
      </c>
      <c r="AA7" s="211">
        <f t="shared" si="10"/>
        <v>0.67</v>
      </c>
      <c r="AB7" s="211">
        <f t="shared" si="10"/>
        <v>0.67</v>
      </c>
      <c r="AC7" s="211">
        <f t="shared" si="10"/>
        <v>0.67</v>
      </c>
      <c r="AD7" s="211">
        <f t="shared" si="10"/>
        <v>0.67</v>
      </c>
      <c r="AE7" s="211">
        <f t="shared" si="10"/>
        <v>0.67</v>
      </c>
      <c r="AF7" s="211">
        <f t="shared" si="10"/>
        <v>0.67</v>
      </c>
      <c r="AG7" s="211">
        <f t="shared" si="10"/>
        <v>0.67</v>
      </c>
      <c r="AH7" s="211">
        <f t="shared" si="10"/>
        <v>0.67</v>
      </c>
      <c r="AI7" s="211">
        <f t="shared" si="10"/>
        <v>0.67</v>
      </c>
      <c r="AJ7" s="211">
        <f t="shared" si="10"/>
        <v>0.67</v>
      </c>
      <c r="AK7" s="211">
        <f t="shared" si="10"/>
        <v>0.67</v>
      </c>
      <c r="AL7" s="211">
        <f t="shared" si="10"/>
        <v>0.67</v>
      </c>
      <c r="AM7" s="211">
        <f t="shared" si="10"/>
        <v>0.67</v>
      </c>
      <c r="AN7" s="211">
        <f t="shared" si="10"/>
        <v>0.67</v>
      </c>
      <c r="AO7" s="211">
        <f t="shared" si="10"/>
        <v>0.67</v>
      </c>
      <c r="AP7" s="211">
        <f t="shared" si="10"/>
        <v>0.67</v>
      </c>
      <c r="AQ7" s="211">
        <f t="shared" si="10"/>
        <v>0.67</v>
      </c>
      <c r="AR7" s="211">
        <f t="shared" si="10"/>
        <v>0.67</v>
      </c>
      <c r="AS7" s="211">
        <f t="shared" si="10"/>
        <v>0.67</v>
      </c>
      <c r="AT7" s="211">
        <f t="shared" si="10"/>
        <v>0.67</v>
      </c>
      <c r="AU7" s="211">
        <f t="shared" si="10"/>
        <v>0.67</v>
      </c>
      <c r="AV7" s="211">
        <f t="shared" si="10"/>
        <v>0.67</v>
      </c>
      <c r="AW7" s="211">
        <f t="shared" si="10"/>
        <v>0.67</v>
      </c>
      <c r="AX7" s="211">
        <f t="shared" si="10"/>
        <v>0.67</v>
      </c>
      <c r="AY7" s="211">
        <f t="shared" si="10"/>
        <v>0.67</v>
      </c>
      <c r="AZ7" s="211">
        <f t="shared" si="10"/>
        <v>0.67</v>
      </c>
      <c r="BA7" s="211">
        <f t="shared" si="10"/>
        <v>0.67</v>
      </c>
      <c r="BB7" s="211">
        <f t="shared" si="10"/>
        <v>0.67</v>
      </c>
      <c r="BC7" s="211">
        <f t="shared" si="10"/>
        <v>0.67</v>
      </c>
      <c r="BD7" s="211">
        <f t="shared" si="10"/>
        <v>0.67</v>
      </c>
      <c r="BE7" s="211">
        <f t="shared" si="10"/>
        <v>0.67</v>
      </c>
      <c r="BF7" s="211">
        <f t="shared" si="10"/>
        <v>0.67</v>
      </c>
      <c r="BG7" s="211">
        <f t="shared" si="10"/>
        <v>0.67</v>
      </c>
      <c r="BH7" s="211">
        <f t="shared" si="10"/>
        <v>0.67</v>
      </c>
      <c r="BK7" s="815">
        <v>1</v>
      </c>
    </row>
    <row r="8" spans="2:63" s="211" customFormat="1">
      <c r="C8" s="211" t="s">
        <v>496</v>
      </c>
      <c r="D8" s="209" t="s">
        <v>497</v>
      </c>
      <c r="E8" s="210">
        <v>0.1045</v>
      </c>
      <c r="F8" s="210">
        <f>E8*$BK8</f>
        <v>0.10699973315462673</v>
      </c>
      <c r="G8" s="210">
        <f>F8*$BK8</f>
        <v>0.10955926215465384</v>
      </c>
      <c r="H8" s="210">
        <f>G8*$BK8</f>
        <v>0.11218001737000723</v>
      </c>
      <c r="I8" s="210">
        <f>H8*$BK8</f>
        <v>0.1148634633863365</v>
      </c>
      <c r="J8" s="210">
        <f>I8*$BK8</f>
        <v>0.11761109982348558</v>
      </c>
      <c r="K8" s="211">
        <v>0.10699973315462701</v>
      </c>
      <c r="L8" s="211">
        <f>K8*$BK8</f>
        <v>0.10955926215465413</v>
      </c>
      <c r="M8" s="211">
        <f t="shared" ref="M8:BH8" si="11">L8*$BK8</f>
        <v>0.11218001737000753</v>
      </c>
      <c r="N8" s="211">
        <f t="shared" si="11"/>
        <v>0.11486346338633682</v>
      </c>
      <c r="O8" s="211">
        <f t="shared" si="11"/>
        <v>0.11761109982348592</v>
      </c>
      <c r="P8" s="211">
        <f t="shared" si="11"/>
        <v>0.1204244621735422</v>
      </c>
      <c r="Q8" s="211">
        <f t="shared" si="11"/>
        <v>0.12330512265893259</v>
      </c>
      <c r="R8" s="211">
        <f t="shared" si="11"/>
        <v>0.12625469111104598</v>
      </c>
      <c r="S8" s="211">
        <f t="shared" si="11"/>
        <v>0.12927481586987313</v>
      </c>
      <c r="T8" s="211">
        <f t="shared" si="11"/>
        <v>0.13236718470516678</v>
      </c>
      <c r="U8" s="211">
        <f t="shared" si="11"/>
        <v>0.1355335257596367</v>
      </c>
      <c r="V8" s="211">
        <f t="shared" si="11"/>
        <v>0.13877560851470674</v>
      </c>
      <c r="W8" s="211">
        <f t="shared" si="11"/>
        <v>0.14209524477937385</v>
      </c>
      <c r="X8" s="211">
        <f t="shared" si="11"/>
        <v>0.14549428970272124</v>
      </c>
      <c r="Y8" s="211">
        <f t="shared" si="11"/>
        <v>0.14897464281065195</v>
      </c>
      <c r="Z8" s="211">
        <f t="shared" si="11"/>
        <v>0.15253824906742192</v>
      </c>
      <c r="AA8" s="211">
        <f t="shared" si="11"/>
        <v>0.15618709996256588</v>
      </c>
      <c r="AB8" s="211">
        <f t="shared" si="11"/>
        <v>0.15992323462382355</v>
      </c>
      <c r="AC8" s="211">
        <f t="shared" si="11"/>
        <v>0.16374874095668787</v>
      </c>
      <c r="AD8" s="211">
        <f t="shared" si="11"/>
        <v>0.16766575681121243</v>
      </c>
      <c r="AE8" s="211">
        <f t="shared" si="11"/>
        <v>0.17167647117672985</v>
      </c>
      <c r="AF8" s="211">
        <f t="shared" si="11"/>
        <v>0.1757831254051489</v>
      </c>
      <c r="AG8" s="211">
        <f t="shared" si="11"/>
        <v>0.17998801446351406</v>
      </c>
      <c r="AH8" s="211">
        <f t="shared" si="11"/>
        <v>0.18429348821652727</v>
      </c>
      <c r="AI8" s="211">
        <f t="shared" si="11"/>
        <v>0.18870195273974893</v>
      </c>
      <c r="AJ8" s="211">
        <f t="shared" si="11"/>
        <v>0.19321587166421167</v>
      </c>
      <c r="AK8" s="211">
        <f t="shared" si="11"/>
        <v>0.1978377675531986</v>
      </c>
      <c r="AL8" s="211">
        <f t="shared" si="11"/>
        <v>0.20257022331195521</v>
      </c>
      <c r="AM8" s="211">
        <f t="shared" si="11"/>
        <v>0.20741588363112301</v>
      </c>
      <c r="AN8" s="211">
        <f t="shared" si="11"/>
        <v>0.21237745646470116</v>
      </c>
      <c r="AO8" s="211">
        <f t="shared" si="11"/>
        <v>0.21745771454336249</v>
      </c>
      <c r="AP8" s="211">
        <f t="shared" si="11"/>
        <v>0.22265949692396916</v>
      </c>
      <c r="AQ8" s="211">
        <f t="shared" si="11"/>
        <v>0.22798571057615438</v>
      </c>
      <c r="AR8" s="211">
        <f t="shared" si="11"/>
        <v>0.23343933200685626</v>
      </c>
      <c r="AS8" s="211">
        <f t="shared" si="11"/>
        <v>0.23902340892371229</v>
      </c>
      <c r="AT8" s="211">
        <f t="shared" si="11"/>
        <v>0.24474106193824346</v>
      </c>
      <c r="AU8" s="211">
        <f t="shared" si="11"/>
        <v>0.25059548630978012</v>
      </c>
      <c r="AV8" s="211">
        <f t="shared" si="11"/>
        <v>0.25658995373110421</v>
      </c>
      <c r="AW8" s="211">
        <f t="shared" si="11"/>
        <v>0.26272781415680546</v>
      </c>
      <c r="AX8" s="211">
        <f t="shared" si="11"/>
        <v>0.26901249767537366</v>
      </c>
      <c r="AY8" s="211">
        <f t="shared" si="11"/>
        <v>0.27544751642607296</v>
      </c>
      <c r="AZ8" s="211">
        <f t="shared" si="11"/>
        <v>0.28203646656166959</v>
      </c>
      <c r="BA8" s="211">
        <f t="shared" si="11"/>
        <v>0.28878303025810959</v>
      </c>
      <c r="BB8" s="211">
        <f t="shared" si="11"/>
        <v>0.29569097777227005</v>
      </c>
      <c r="BC8" s="211">
        <f t="shared" si="11"/>
        <v>0.30276416954893359</v>
      </c>
      <c r="BD8" s="211">
        <f t="shared" si="11"/>
        <v>0.31000655837816321</v>
      </c>
      <c r="BE8" s="211">
        <f t="shared" si="11"/>
        <v>0.31742219160428398</v>
      </c>
      <c r="BF8" s="211">
        <f t="shared" si="11"/>
        <v>0.32501521338770512</v>
      </c>
      <c r="BG8" s="211">
        <f t="shared" si="11"/>
        <v>0.33278986702084701</v>
      </c>
      <c r="BH8" s="211">
        <f t="shared" si="11"/>
        <v>0.34075049729946738</v>
      </c>
      <c r="BK8" s="815">
        <v>1.0239208914318347</v>
      </c>
    </row>
    <row r="9" spans="2:63" s="212" customFormat="1">
      <c r="C9" s="212" t="s">
        <v>496</v>
      </c>
      <c r="D9" s="213" t="s">
        <v>494</v>
      </c>
      <c r="E9" s="214">
        <v>3</v>
      </c>
      <c r="F9" s="214">
        <v>3</v>
      </c>
      <c r="G9" s="214">
        <v>3</v>
      </c>
      <c r="H9" s="214">
        <v>3</v>
      </c>
      <c r="I9" s="214">
        <v>3</v>
      </c>
      <c r="J9" s="214">
        <v>3</v>
      </c>
      <c r="K9" s="212">
        <v>3</v>
      </c>
      <c r="L9" s="212">
        <v>3</v>
      </c>
      <c r="M9" s="212">
        <v>3</v>
      </c>
      <c r="N9" s="212">
        <v>3</v>
      </c>
      <c r="O9" s="212">
        <v>3</v>
      </c>
      <c r="P9" s="212">
        <v>3</v>
      </c>
      <c r="Q9" s="212">
        <v>3</v>
      </c>
      <c r="R9" s="212">
        <v>3</v>
      </c>
      <c r="S9" s="212">
        <v>3</v>
      </c>
      <c r="T9" s="212">
        <v>3</v>
      </c>
      <c r="U9" s="212">
        <v>3</v>
      </c>
      <c r="V9" s="212">
        <v>3</v>
      </c>
      <c r="W9" s="212">
        <v>3</v>
      </c>
      <c r="X9" s="212">
        <v>3</v>
      </c>
      <c r="Y9" s="212">
        <v>3</v>
      </c>
      <c r="Z9" s="212">
        <v>3</v>
      </c>
      <c r="AA9" s="212">
        <v>3</v>
      </c>
      <c r="AB9" s="212">
        <v>3</v>
      </c>
      <c r="AC9" s="212">
        <v>3</v>
      </c>
      <c r="AD9" s="212">
        <v>3</v>
      </c>
      <c r="AE9" s="212">
        <v>3</v>
      </c>
      <c r="AF9" s="212">
        <v>3</v>
      </c>
      <c r="AG9" s="212">
        <v>3</v>
      </c>
      <c r="AH9" s="212">
        <v>3</v>
      </c>
      <c r="AI9" s="212">
        <v>3</v>
      </c>
      <c r="AJ9" s="212">
        <v>3</v>
      </c>
      <c r="AK9" s="212">
        <v>3</v>
      </c>
      <c r="AL9" s="212">
        <v>3</v>
      </c>
      <c r="AM9" s="212">
        <v>3</v>
      </c>
      <c r="AN9" s="212">
        <v>3</v>
      </c>
      <c r="AO9" s="212">
        <v>3</v>
      </c>
      <c r="AP9" s="212">
        <v>3</v>
      </c>
      <c r="AQ9" s="212">
        <v>3</v>
      </c>
      <c r="AR9" s="212">
        <v>3</v>
      </c>
      <c r="AS9" s="212">
        <v>3</v>
      </c>
      <c r="AT9" s="212">
        <v>3</v>
      </c>
      <c r="AU9" s="212">
        <v>3</v>
      </c>
      <c r="AV9" s="212">
        <v>3</v>
      </c>
      <c r="AW9" s="212">
        <v>3</v>
      </c>
      <c r="AX9" s="212">
        <v>3</v>
      </c>
      <c r="AY9" s="212">
        <v>3</v>
      </c>
      <c r="AZ9" s="212">
        <v>3</v>
      </c>
      <c r="BA9" s="212">
        <v>3</v>
      </c>
      <c r="BB9" s="212">
        <v>3</v>
      </c>
      <c r="BC9" s="212">
        <v>3</v>
      </c>
      <c r="BD9" s="212">
        <v>3</v>
      </c>
      <c r="BE9" s="212">
        <v>3</v>
      </c>
      <c r="BF9" s="212">
        <v>3</v>
      </c>
      <c r="BG9" s="212">
        <v>3</v>
      </c>
      <c r="BH9" s="212">
        <v>3</v>
      </c>
      <c r="BK9" s="815">
        <v>1.0249999999999999</v>
      </c>
    </row>
    <row r="10" spans="2:63" s="211" customFormat="1">
      <c r="C10" s="211" t="s">
        <v>496</v>
      </c>
      <c r="D10" s="209" t="s">
        <v>495</v>
      </c>
      <c r="E10" s="210">
        <v>1</v>
      </c>
      <c r="F10" s="210">
        <v>1</v>
      </c>
      <c r="G10" s="210">
        <v>1</v>
      </c>
      <c r="H10" s="210">
        <v>1</v>
      </c>
      <c r="I10" s="210">
        <v>1</v>
      </c>
      <c r="J10" s="210">
        <v>1</v>
      </c>
      <c r="K10" s="211">
        <v>1</v>
      </c>
      <c r="L10" s="211">
        <v>1</v>
      </c>
      <c r="M10" s="211">
        <v>1</v>
      </c>
      <c r="N10" s="211">
        <v>1</v>
      </c>
      <c r="O10" s="211">
        <v>1</v>
      </c>
      <c r="P10" s="211">
        <v>1</v>
      </c>
      <c r="Q10" s="211">
        <v>1</v>
      </c>
      <c r="R10" s="211">
        <v>1</v>
      </c>
      <c r="S10" s="211">
        <v>1</v>
      </c>
      <c r="T10" s="211">
        <v>1</v>
      </c>
      <c r="U10" s="211">
        <v>1</v>
      </c>
      <c r="V10" s="211">
        <v>1</v>
      </c>
      <c r="W10" s="211">
        <v>1</v>
      </c>
      <c r="X10" s="211">
        <v>1</v>
      </c>
      <c r="Y10" s="211">
        <v>1</v>
      </c>
      <c r="Z10" s="211">
        <v>1</v>
      </c>
      <c r="AA10" s="211">
        <v>1</v>
      </c>
      <c r="AB10" s="211">
        <v>1</v>
      </c>
      <c r="AC10" s="211">
        <v>1</v>
      </c>
      <c r="AD10" s="211">
        <v>1</v>
      </c>
      <c r="AE10" s="211">
        <v>1</v>
      </c>
      <c r="AF10" s="211">
        <v>1</v>
      </c>
      <c r="AG10" s="211">
        <v>1</v>
      </c>
      <c r="AH10" s="211">
        <v>1</v>
      </c>
      <c r="AI10" s="211">
        <v>1</v>
      </c>
      <c r="AJ10" s="211">
        <v>1</v>
      </c>
      <c r="AK10" s="211">
        <v>1</v>
      </c>
      <c r="AL10" s="211">
        <v>1</v>
      </c>
      <c r="AM10" s="211">
        <v>1</v>
      </c>
      <c r="AN10" s="211">
        <v>1</v>
      </c>
      <c r="AO10" s="211">
        <v>1</v>
      </c>
      <c r="AP10" s="211">
        <v>1</v>
      </c>
      <c r="AQ10" s="211">
        <v>1</v>
      </c>
      <c r="AR10" s="211">
        <v>1</v>
      </c>
      <c r="AS10" s="211">
        <v>1</v>
      </c>
      <c r="AT10" s="211">
        <v>1</v>
      </c>
      <c r="AU10" s="211">
        <v>1</v>
      </c>
      <c r="AV10" s="211">
        <v>1</v>
      </c>
      <c r="AW10" s="211">
        <v>1</v>
      </c>
      <c r="AX10" s="211">
        <v>1</v>
      </c>
      <c r="AY10" s="211">
        <v>1</v>
      </c>
      <c r="AZ10" s="211">
        <v>1</v>
      </c>
      <c r="BA10" s="211">
        <v>1</v>
      </c>
      <c r="BB10" s="211">
        <v>1</v>
      </c>
      <c r="BC10" s="211">
        <v>1</v>
      </c>
      <c r="BD10" s="211">
        <v>1</v>
      </c>
      <c r="BE10" s="211">
        <v>1</v>
      </c>
      <c r="BF10" s="211">
        <v>1</v>
      </c>
      <c r="BG10" s="211">
        <v>1</v>
      </c>
      <c r="BH10" s="211">
        <v>1</v>
      </c>
    </row>
    <row r="11" spans="2:63" s="211" customFormat="1">
      <c r="C11" s="209" t="s">
        <v>498</v>
      </c>
      <c r="D11" s="209"/>
      <c r="E11" s="210">
        <v>1</v>
      </c>
      <c r="F11" s="210">
        <v>1</v>
      </c>
      <c r="G11" s="210">
        <v>1</v>
      </c>
      <c r="H11" s="210">
        <v>1</v>
      </c>
      <c r="I11" s="210">
        <v>1</v>
      </c>
      <c r="J11" s="210">
        <v>1</v>
      </c>
      <c r="K11" s="211">
        <v>1</v>
      </c>
      <c r="L11" s="211">
        <v>1</v>
      </c>
      <c r="M11" s="211">
        <v>1</v>
      </c>
      <c r="N11" s="211">
        <v>1</v>
      </c>
      <c r="O11" s="211">
        <v>1</v>
      </c>
      <c r="P11" s="211">
        <v>1</v>
      </c>
      <c r="Q11" s="211">
        <v>1</v>
      </c>
      <c r="R11" s="211">
        <v>1</v>
      </c>
      <c r="S11" s="211">
        <v>1</v>
      </c>
      <c r="T11" s="211">
        <v>1</v>
      </c>
      <c r="U11" s="211">
        <v>1</v>
      </c>
      <c r="V11" s="211">
        <v>1</v>
      </c>
      <c r="W11" s="211">
        <v>1</v>
      </c>
      <c r="X11" s="211">
        <v>1</v>
      </c>
      <c r="Y11" s="211">
        <v>1</v>
      </c>
      <c r="Z11" s="211">
        <v>1</v>
      </c>
      <c r="AA11" s="211">
        <v>1</v>
      </c>
      <c r="AB11" s="211">
        <v>1</v>
      </c>
      <c r="AC11" s="211">
        <v>1</v>
      </c>
      <c r="AD11" s="211">
        <v>1</v>
      </c>
      <c r="AE11" s="211">
        <v>1</v>
      </c>
      <c r="AF11" s="211">
        <v>1</v>
      </c>
      <c r="AG11" s="211">
        <v>1</v>
      </c>
      <c r="AH11" s="211">
        <v>1</v>
      </c>
      <c r="AI11" s="211">
        <v>1</v>
      </c>
      <c r="AJ11" s="211">
        <v>1</v>
      </c>
      <c r="AK11" s="211">
        <v>1</v>
      </c>
      <c r="AL11" s="211">
        <v>1</v>
      </c>
      <c r="AM11" s="211">
        <v>1</v>
      </c>
      <c r="AN11" s="211">
        <v>1</v>
      </c>
      <c r="AO11" s="211">
        <v>1</v>
      </c>
      <c r="AP11" s="211">
        <v>1</v>
      </c>
      <c r="AQ11" s="211">
        <v>1</v>
      </c>
      <c r="AR11" s="211">
        <v>1</v>
      </c>
      <c r="AS11" s="211">
        <v>1</v>
      </c>
      <c r="AT11" s="211">
        <v>1</v>
      </c>
      <c r="AU11" s="211">
        <v>1</v>
      </c>
      <c r="AV11" s="211">
        <v>1</v>
      </c>
      <c r="AW11" s="211">
        <v>1</v>
      </c>
      <c r="AX11" s="211">
        <v>1</v>
      </c>
      <c r="AY11" s="211">
        <v>1</v>
      </c>
      <c r="AZ11" s="211">
        <v>1</v>
      </c>
      <c r="BA11" s="211">
        <v>1</v>
      </c>
      <c r="BB11" s="211">
        <v>1</v>
      </c>
      <c r="BC11" s="211">
        <v>1</v>
      </c>
      <c r="BD11" s="211">
        <v>1</v>
      </c>
      <c r="BE11" s="211">
        <v>1</v>
      </c>
      <c r="BF11" s="211">
        <v>1</v>
      </c>
      <c r="BG11" s="211">
        <v>1</v>
      </c>
      <c r="BH11" s="211">
        <v>1</v>
      </c>
    </row>
    <row r="12" spans="2:63" s="211" customFormat="1">
      <c r="E12" s="210"/>
      <c r="F12" s="210"/>
      <c r="G12" s="210"/>
      <c r="H12" s="210"/>
      <c r="I12" s="210"/>
      <c r="J12" s="210"/>
    </row>
    <row r="13" spans="2:63" s="211" customFormat="1">
      <c r="B13" s="209" t="s">
        <v>499</v>
      </c>
      <c r="C13" s="209" t="s">
        <v>489</v>
      </c>
      <c r="D13" s="209" t="s">
        <v>490</v>
      </c>
      <c r="E13" s="210">
        <f>NPV('TRC Tool'!$D$12,$E2:E2)</f>
        <v>7.9524377103838154E-2</v>
      </c>
      <c r="F13" s="210">
        <f>NPV('TRC Tool'!$D$12,$E2:F2)</f>
        <v>0.15579723473243512</v>
      </c>
      <c r="G13" s="210">
        <f>NPV('TRC Tool'!$D$12,$E2:G2)</f>
        <v>0.22895357895663845</v>
      </c>
      <c r="H13" s="210">
        <f>NPV('TRC Tool'!$D$12,$E2:H2)</f>
        <v>0.29912268384140567</v>
      </c>
      <c r="I13" s="210">
        <f>NPV('TRC Tool'!$D$12,$E2:I2)</f>
        <v>0.36642834244939365</v>
      </c>
      <c r="J13" s="210">
        <f>NPV('TRC Tool'!$D$12,$E2:J2)</f>
        <v>0.43098910640193799</v>
      </c>
      <c r="K13" s="372">
        <f>NPV('TRC Tool'!$D$12,$K2:K2)</f>
        <v>9.1592543684204733E-2</v>
      </c>
      <c r="L13" s="372">
        <f>NPV('TRC Tool'!$D$12,$K2:L2)</f>
        <v>0.17945418784538161</v>
      </c>
      <c r="M13" s="372">
        <f>NPV('TRC Tool'!$D$12,$K2:M2)</f>
        <v>0.26373898081972019</v>
      </c>
      <c r="N13" s="372">
        <f>NPV('TRC Tool'!$D$12,$K2:N2)</f>
        <v>0.34459448252750474</v>
      </c>
      <c r="O13" s="372">
        <f>NPV('TRC Tool'!$D$12,$K2:O2)</f>
        <v>0.42216204552334419</v>
      </c>
      <c r="P13" s="372">
        <f>NPV('TRC Tool'!$D$12,$K2:P2)</f>
        <v>0.4965770834102598</v>
      </c>
      <c r="Q13" s="372">
        <f>NPV('TRC Tool'!$D$12,$K2:Q2)</f>
        <v>0.56796932721252369</v>
      </c>
      <c r="R13" s="372">
        <f>NPV('TRC Tool'!$D$12,$K2:R2)</f>
        <v>0.63646307027264359</v>
      </c>
      <c r="S13" s="372">
        <f>NPV('TRC Tool'!$D$12,$K2:S2)</f>
        <v>0.70217740220992886</v>
      </c>
      <c r="T13" s="372">
        <f>NPV('TRC Tool'!$D$12,$K2:T2)</f>
        <v>0.76522643245157473</v>
      </c>
      <c r="U13" s="372">
        <f>NPV('TRC Tool'!$D$12,$K2:U2)</f>
        <v>0.82571950382207815</v>
      </c>
      <c r="V13" s="372">
        <f>NPV('TRC Tool'!$D$12,$K2:V2)</f>
        <v>0.88376139665298159</v>
      </c>
      <c r="W13" s="372">
        <f>NPV('TRC Tool'!$D$12,$K2:W2)</f>
        <v>0.9394525238523499</v>
      </c>
      <c r="X13" s="372">
        <f>NPV('TRC Tool'!$D$12,$K2:X2)</f>
        <v>0.99288911735196583</v>
      </c>
      <c r="Y13" s="372">
        <f>NPV('TRC Tool'!$D$12,$K2:Y2)</f>
        <v>1.0441634063299066</v>
      </c>
      <c r="Z13" s="372">
        <f>NPV('TRC Tool'!$D$12,$K2:Z2)</f>
        <v>1.0933637875868853</v>
      </c>
      <c r="AA13" s="372">
        <f>NPV('TRC Tool'!$D$12,$K2:AA2)</f>
        <v>1.1405749884364444</v>
      </c>
      <c r="AB13" s="372">
        <f>NPV('TRC Tool'!$D$12,$K2:AB2)</f>
        <v>1.1858782224517344</v>
      </c>
      <c r="AC13" s="372">
        <f>NPV('TRC Tool'!$D$12,$K2:AC2)</f>
        <v>1.2293360899406616</v>
      </c>
      <c r="AD13" s="372">
        <f>NPV('TRC Tool'!$D$12,$K2:AD2)</f>
        <v>1.2710237594356855</v>
      </c>
      <c r="AE13" s="372">
        <f>NPV('TRC Tool'!$D$12,$K2:AE2)</f>
        <v>1.3110133375798307</v>
      </c>
      <c r="AF13" s="372">
        <f>NPV('TRC Tool'!$D$12,$K2:AF2)</f>
        <v>1.3493739938486486</v>
      </c>
      <c r="AG13" s="372">
        <f>NPV('TRC Tool'!$D$12,$K2:AG2)</f>
        <v>1.3861720801917987</v>
      </c>
      <c r="AH13" s="372">
        <f>NPV('TRC Tool'!$D$12,$K2:AH2)</f>
        <v>1.4214712458011896</v>
      </c>
      <c r="AI13" s="372">
        <f>NPV('TRC Tool'!$D$12,$K2:AI2)</f>
        <v>1.4553325472041942</v>
      </c>
      <c r="AJ13" s="372">
        <f>NPV('TRC Tool'!$D$12,$K2:AJ2)</f>
        <v>1.4878145538723664</v>
      </c>
      <c r="AK13" s="372">
        <f>NPV('TRC Tool'!$D$12,$K2:AK2)</f>
        <v>1.5189734495283242</v>
      </c>
      <c r="AL13" s="372">
        <f>NPV('TRC Tool'!$D$12,$K2:AL2)</f>
        <v>1.5488631293260382</v>
      </c>
      <c r="AM13" s="372">
        <f>NPV('TRC Tool'!$D$12,$K2:AM2)</f>
        <v>1.577535293072607</v>
      </c>
      <c r="AN13" s="372">
        <f>NPV('TRC Tool'!$D$12,$K2:AN2)</f>
        <v>1.6050395346527702</v>
      </c>
      <c r="AO13" s="372">
        <f>NPV('TRC Tool'!$D$12,$K2:AO2)</f>
        <v>1.6314234278108339</v>
      </c>
      <c r="AP13" s="372">
        <f>NPV('TRC Tool'!$D$12,$K2:AP2)</f>
        <v>1.656732608438384</v>
      </c>
      <c r="AQ13" s="372">
        <f>NPV('TRC Tool'!$D$12,$K2:AQ2)</f>
        <v>1.6810108535101194</v>
      </c>
      <c r="AR13" s="372">
        <f>NPV('TRC Tool'!$D$12,$K2:AR2)</f>
        <v>1.7043001568043405</v>
      </c>
      <c r="AS13" s="372">
        <f>NPV('TRC Tool'!$D$12,$K2:AS2)</f>
        <v>1.7266408015390655</v>
      </c>
      <c r="AT13" s="372">
        <f>NPV('TRC Tool'!$D$12,$K2:AT2)</f>
        <v>1.7480714300494098</v>
      </c>
      <c r="AU13" s="372">
        <f>NPV('TRC Tool'!$D$12,$K2:AU2)</f>
        <v>1.7686291106267531</v>
      </c>
      <c r="AV13" s="372">
        <f>NPV('TRC Tool'!$D$12,$K2:AV2)</f>
        <v>1.7883494016353014</v>
      </c>
      <c r="AW13" s="372">
        <f>NPV('TRC Tool'!$D$12,$K2:AW2)</f>
        <v>1.8072664130169465</v>
      </c>
      <c r="AX13" s="372">
        <f>NPV('TRC Tool'!$D$12,$K2:AX2)</f>
        <v>1.8254128652908082</v>
      </c>
      <c r="AY13" s="372">
        <f>NPV('TRC Tool'!$D$12,$K2:AY2)</f>
        <v>1.8428201461495095</v>
      </c>
      <c r="AZ13" s="372">
        <f>NPV('TRC Tool'!$D$12,$K2:AZ2)</f>
        <v>1.859518364750077</v>
      </c>
      <c r="BA13" s="372">
        <f>NPV('TRC Tool'!$D$12,$K2:BA2)</f>
        <v>1.8755364037933757</v>
      </c>
      <c r="BB13" s="372">
        <f>NPV('TRC Tool'!$D$12,$K2:BB2)</f>
        <v>1.8909019694821561</v>
      </c>
      <c r="BC13" s="372">
        <f>NPV('TRC Tool'!$D$12,$K2:BC2)</f>
        <v>1.9056416394441296</v>
      </c>
      <c r="BD13" s="372">
        <f>NPV('TRC Tool'!$D$12,$K2:BD2)</f>
        <v>1.9197809087029594</v>
      </c>
      <c r="BE13" s="372">
        <f>NPV('TRC Tool'!$D$12,$K2:BE2)</f>
        <v>1.9333442337766857</v>
      </c>
      <c r="BF13" s="372">
        <f>NPV('TRC Tool'!$D$12,$K2:BF2)</f>
        <v>1.9463550749798615</v>
      </c>
      <c r="BG13" s="372">
        <f>NPV('TRC Tool'!$D$12,$K2:BG2)</f>
        <v>1.9588359370025652</v>
      </c>
      <c r="BH13" s="372">
        <f>NPV('TRC Tool'!$D$12,$K2:BH2)</f>
        <v>1.9708084078364836</v>
      </c>
      <c r="BI13" s="372"/>
    </row>
    <row r="14" spans="2:63" s="211" customFormat="1">
      <c r="C14" s="209" t="s">
        <v>489</v>
      </c>
      <c r="D14" s="209" t="s">
        <v>491</v>
      </c>
      <c r="E14" s="210">
        <f>NPV('TRC Tool'!$D$12,$E3:E3)</f>
        <v>5.1181462657474044E-2</v>
      </c>
      <c r="F14" s="210">
        <f>NPV('TRC Tool'!$D$12,$E3:F3)</f>
        <v>0.10023726266238434</v>
      </c>
      <c r="G14" s="210">
        <f>NPV('TRC Tool'!$D$12,$E3:G3)</f>
        <v>0.1472576840232947</v>
      </c>
      <c r="H14" s="210">
        <f>NPV('TRC Tool'!$D$12,$E3:H3)</f>
        <v>0.19232905522352453</v>
      </c>
      <c r="I14" s="210">
        <f>NPV('TRC Tool'!$D$12,$E3:I3)</f>
        <v>0.23553392965814646</v>
      </c>
      <c r="J14" s="210">
        <f>NPV('TRC Tool'!$D$12,$E3:J3)</f>
        <v>0.27695125743147014</v>
      </c>
      <c r="K14" s="372">
        <f>NPV('TRC Tool'!$D$12,$K3:K3)</f>
        <v>5.8723452347785247E-2</v>
      </c>
      <c r="L14" s="372">
        <f>NPV('TRC Tool'!$D$12,$K3:L3)</f>
        <v>0.11502165391965166</v>
      </c>
      <c r="M14" s="372">
        <f>NPV('TRC Tool'!$D$12,$K3:M3)</f>
        <v>0.16899678917050961</v>
      </c>
      <c r="N14" s="372">
        <f>NPV('TRC Tool'!$D$12,$K3:N3)</f>
        <v>0.22074661431227613</v>
      </c>
      <c r="O14" s="372">
        <f>NPV('TRC Tool'!$D$12,$K3:O3)</f>
        <v>0.27036465652849362</v>
      </c>
      <c r="P14" s="372">
        <f>NPV('TRC Tool'!$D$12,$K3:P3)</f>
        <v>0.31794040380353689</v>
      </c>
      <c r="Q14" s="372">
        <f>NPV('TRC Tool'!$D$12,$K3:Q3)</f>
        <v>0.36355948583217401</v>
      </c>
      <c r="R14" s="372">
        <f>NPV('TRC Tool'!$D$12,$K3:R3)</f>
        <v>0.40730384645087797</v>
      </c>
      <c r="S14" s="372">
        <f>NPV('TRC Tool'!$D$12,$K3:S3)</f>
        <v>0.44925190800925069</v>
      </c>
      <c r="T14" s="372">
        <f>NPV('TRC Tool'!$D$12,$K3:T3)</f>
        <v>0.48947872807815396</v>
      </c>
      <c r="U14" s="372">
        <f>NPV('TRC Tool'!$D$12,$K3:U3)</f>
        <v>0.52805614887056007</v>
      </c>
      <c r="V14" s="372">
        <f>NPV('TRC Tool'!$D$12,$K3:V3)</f>
        <v>0.56505293973167736</v>
      </c>
      <c r="W14" s="372">
        <f>NPV('TRC Tool'!$D$12,$K3:W3)</f>
        <v>0.60053493303650662</v>
      </c>
      <c r="X14" s="372">
        <f>NPV('TRC Tool'!$D$12,$K3:X3)</f>
        <v>0.63456515381558432</v>
      </c>
      <c r="Y14" s="372">
        <f>NPV('TRC Tool'!$D$12,$K3:Y3)</f>
        <v>0.6672039434132071</v>
      </c>
      <c r="Z14" s="372">
        <f>NPV('TRC Tool'!$D$12,$K3:Z3)</f>
        <v>0.69850907746686353</v>
      </c>
      <c r="AA14" s="372">
        <f>NPV('TRC Tool'!$D$12,$K3:AA3)</f>
        <v>0.72853587848186663</v>
      </c>
      <c r="AB14" s="372">
        <f>NPV('TRC Tool'!$D$12,$K3:AB3)</f>
        <v>0.75733732326123737</v>
      </c>
      <c r="AC14" s="372">
        <f>NPV('TRC Tool'!$D$12,$K3:AC3)</f>
        <v>0.78494928200894454</v>
      </c>
      <c r="AD14" s="372">
        <f>NPV('TRC Tool'!$D$12,$K3:AD3)</f>
        <v>0.81142087993486434</v>
      </c>
      <c r="AE14" s="372">
        <f>NPV('TRC Tool'!$D$12,$K3:AE3)</f>
        <v>0.83679921340096608</v>
      </c>
      <c r="AF14" s="372">
        <f>NPV('TRC Tool'!$D$12,$K3:AF3)</f>
        <v>0.86112943371177053</v>
      </c>
      <c r="AG14" s="372">
        <f>NPV('TRC Tool'!$D$12,$K3:AG3)</f>
        <v>0.88445482744430115</v>
      </c>
      <c r="AH14" s="372">
        <f>NPV('TRC Tool'!$D$12,$K3:AH3)</f>
        <v>0.90681689346044669</v>
      </c>
      <c r="AI14" s="372">
        <f>NPV('TRC Tool'!$D$12,$K3:AI3)</f>
        <v>0.92825541673875045</v>
      </c>
      <c r="AJ14" s="372">
        <f>NPV('TRC Tool'!$D$12,$K3:AJ3)</f>
        <v>0.94880853915697971</v>
      </c>
      <c r="AK14" s="372">
        <f>NPV('TRC Tool'!$D$12,$K3:AK3)</f>
        <v>0.9685128273514112</v>
      </c>
      <c r="AL14" s="372">
        <f>NPV('TRC Tool'!$D$12,$K3:AL3)</f>
        <v>0.98740333777355749</v>
      </c>
      <c r="AM14" s="372">
        <f>NPV('TRC Tool'!$D$12,$K3:AM3)</f>
        <v>1.0055136790600836</v>
      </c>
      <c r="AN14" s="372">
        <f>NPV('TRC Tool'!$D$12,$K3:AN3)</f>
        <v>1.0228760718268739</v>
      </c>
      <c r="AO14" s="372">
        <f>NPV('TRC Tool'!$D$12,$K3:AO3)</f>
        <v>1.0395214059936335</v>
      </c>
      <c r="AP14" s="372">
        <f>NPV('TRC Tool'!$D$12,$K3:AP3)</f>
        <v>1.0554792957410106</v>
      </c>
      <c r="AQ14" s="372">
        <f>NPV('TRC Tool'!$D$12,$K3:AQ3)</f>
        <v>1.070778132198015</v>
      </c>
      <c r="AR14" s="372">
        <f>NPV('TRC Tool'!$D$12,$K3:AR3)</f>
        <v>1.0854451339534721</v>
      </c>
      <c r="AS14" s="372">
        <f>NPV('TRC Tool'!$D$12,$K3:AS3)</f>
        <v>1.0995063954813762</v>
      </c>
      <c r="AT14" s="372">
        <f>NPV('TRC Tool'!$D$12,$K3:AT3)</f>
        <v>1.1129869335663027</v>
      </c>
      <c r="AU14" s="372">
        <f>NPV('TRC Tool'!$D$12,$K3:AU3)</f>
        <v>1.1259107318114689</v>
      </c>
      <c r="AV14" s="372">
        <f>NPV('TRC Tool'!$D$12,$K3:AV3)</f>
        <v>1.138300783308636</v>
      </c>
      <c r="AW14" s="372">
        <f>NPV('TRC Tool'!$D$12,$K3:AW3)</f>
        <v>1.1501791315457628</v>
      </c>
      <c r="AX14" s="372">
        <f>NPV('TRC Tool'!$D$12,$K3:AX3)</f>
        <v>1.1615669096251933</v>
      </c>
      <c r="AY14" s="372">
        <f>NPV('TRC Tool'!$D$12,$K3:AY3)</f>
        <v>1.1724843778621514</v>
      </c>
      <c r="AZ14" s="372">
        <f>NPV('TRC Tool'!$D$12,$K3:AZ3)</f>
        <v>1.1829509598304353</v>
      </c>
      <c r="BA14" s="372">
        <f>NPV('TRC Tool'!$D$12,$K3:BA3)</f>
        <v>1.1929852769194431</v>
      </c>
      <c r="BB14" s="372">
        <f>NPV('TRC Tool'!$D$12,$K3:BB3)</f>
        <v>1.2026051814640077</v>
      </c>
      <c r="BC14" s="372">
        <f>NPV('TRC Tool'!$D$12,$K3:BC3)</f>
        <v>1.2118277885059869</v>
      </c>
      <c r="BD14" s="372">
        <f>NPV('TRC Tool'!$D$12,$K3:BD3)</f>
        <v>1.2206695062441135</v>
      </c>
      <c r="BE14" s="372">
        <f>NPV('TRC Tool'!$D$12,$K3:BE3)</f>
        <v>1.2291460652262829</v>
      </c>
      <c r="BF14" s="372">
        <f>NPV('TRC Tool'!$D$12,$K3:BF3)</f>
        <v>1.23727254633621</v>
      </c>
      <c r="BG14" s="372">
        <f>NPV('TRC Tool'!$D$12,$K3:BG3)</f>
        <v>1.2450634076242537</v>
      </c>
      <c r="BH14" s="372">
        <f>NPV('TRC Tool'!$D$12,$K3:BH3)</f>
        <v>1.252532510030139</v>
      </c>
      <c r="BI14" s="372"/>
    </row>
    <row r="15" spans="2:63" s="211" customFormat="1">
      <c r="C15" s="209" t="s">
        <v>489</v>
      </c>
      <c r="D15" s="209" t="s">
        <v>492</v>
      </c>
      <c r="E15" s="210">
        <f>NPV('TRC Tool'!$D$12,$E4:E4)</f>
        <v>6.8091851006878687E-2</v>
      </c>
      <c r="F15" s="210">
        <f>NPV('TRC Tool'!$D$12,$E4:F4)</f>
        <v>0.13338631323601582</v>
      </c>
      <c r="G15" s="210">
        <f>NPV('TRC Tool'!$D$12,$E4:G4)</f>
        <v>0.19600035346504738</v>
      </c>
      <c r="H15" s="210">
        <f>NPV('TRC Tool'!$D$12,$E4:H4)</f>
        <v>0.25604592303498319</v>
      </c>
      <c r="I15" s="210">
        <f>NPV('TRC Tool'!$D$12,$E4:I4)</f>
        <v>0.31363018038973683</v>
      </c>
      <c r="J15" s="210">
        <f>NPV('TRC Tool'!$D$12,$E4:J4)</f>
        <v>0.36885570330371548</v>
      </c>
      <c r="K15" s="372">
        <f>NPV('TRC Tool'!$D$12,$K4:K4)</f>
        <v>7.8334318416013737E-2</v>
      </c>
      <c r="L15" s="372">
        <f>NPV('TRC Tool'!$D$12,$K4:L4)</f>
        <v>0.15346438968989834</v>
      </c>
      <c r="M15" s="372">
        <f>NPV('TRC Tool'!$D$12,$K4:M4)</f>
        <v>0.22552334210823674</v>
      </c>
      <c r="N15" s="372">
        <f>NPV('TRC Tool'!$D$12,$K4:N4)</f>
        <v>0.29463864654236549</v>
      </c>
      <c r="O15" s="372">
        <f>NPV('TRC Tool'!$D$12,$K4:O4)</f>
        <v>0.36093236448902266</v>
      </c>
      <c r="P15" s="372">
        <f>NPV('TRC Tool'!$D$12,$K4:P4)</f>
        <v>0.42452138478608265</v>
      </c>
      <c r="Q15" s="372">
        <f>NPV('TRC Tool'!$D$12,$K4:Q4)</f>
        <v>0.48551764954618609</v>
      </c>
      <c r="R15" s="372">
        <f>NPV('TRC Tool'!$D$12,$K4:R4)</f>
        <v>0.54402836982364311</v>
      </c>
      <c r="S15" s="372">
        <f>NPV('TRC Tool'!$D$12,$K4:S4)</f>
        <v>0.60015623150401498</v>
      </c>
      <c r="T15" s="372">
        <f>NPV('TRC Tool'!$D$12,$K4:T4)</f>
        <v>0.65399959188118983</v>
      </c>
      <c r="U15" s="372">
        <f>NPV('TRC Tool'!$D$12,$K4:U4)</f>
        <v>0.70565266736347643</v>
      </c>
      <c r="V15" s="372">
        <f>NPV('TRC Tool'!$D$12,$K4:V4)</f>
        <v>0.75520571272817938</v>
      </c>
      <c r="W15" s="372">
        <f>NPV('TRC Tool'!$D$12,$K4:W4)</f>
        <v>0.80274519232322372</v>
      </c>
      <c r="X15" s="372">
        <f>NPV('TRC Tool'!$D$12,$K4:X4)</f>
        <v>0.84835394359459126</v>
      </c>
      <c r="Y15" s="372">
        <f>NPV('TRC Tool'!$D$12,$K4:Y4)</f>
        <v>0.89211133329957515</v>
      </c>
      <c r="Z15" s="372">
        <f>NPV('TRC Tool'!$D$12,$K4:Z4)</f>
        <v>0.93409340674806496</v>
      </c>
      <c r="AA15" s="372">
        <f>NPV('TRC Tool'!$D$12,$K4:AA4)</f>
        <v>0.97437303039722967</v>
      </c>
      <c r="AB15" s="372">
        <f>NPV('TRC Tool'!$D$12,$K4:AB4)</f>
        <v>1.0130200281089743</v>
      </c>
      <c r="AC15" s="372">
        <f>NPV('TRC Tool'!$D$12,$K4:AC4)</f>
        <v>1.0500861793351199</v>
      </c>
      <c r="AD15" s="372">
        <f>NPV('TRC Tool'!$D$12,$K4:AD4)</f>
        <v>1.0856361482348253</v>
      </c>
      <c r="AE15" s="372">
        <f>NPV('TRC Tool'!$D$12,$K4:AE4)</f>
        <v>1.1197319538948036</v>
      </c>
      <c r="AF15" s="372">
        <f>NPV('TRC Tool'!$D$12,$K4:AF4)</f>
        <v>1.1524330785253971</v>
      </c>
      <c r="AG15" s="372">
        <f>NPV('TRC Tool'!$D$12,$K4:AG4)</f>
        <v>1.1837965712309193</v>
      </c>
      <c r="AH15" s="372">
        <f>NPV('TRC Tool'!$D$12,$K4:AH4)</f>
        <v>1.2138771475352907</v>
      </c>
      <c r="AI15" s="372">
        <f>NPV('TRC Tool'!$D$12,$K4:AI4)</f>
        <v>1.242727284836606</v>
      </c>
      <c r="AJ15" s="372">
        <f>NPV('TRC Tool'!$D$12,$K4:AJ4)</f>
        <v>1.2703973139571514</v>
      </c>
      <c r="AK15" s="372">
        <f>NPV('TRC Tool'!$D$12,$K4:AK4)</f>
        <v>1.2969355069485908</v>
      </c>
      <c r="AL15" s="372">
        <f>NPV('TRC Tool'!$D$12,$K4:AL4)</f>
        <v>1.3223881613055011</v>
      </c>
      <c r="AM15" s="372">
        <f>NPV('TRC Tool'!$D$12,$K4:AM4)</f>
        <v>1.3467996807341722</v>
      </c>
      <c r="AN15" s="372">
        <f>NPV('TRC Tool'!$D$12,$K4:AN4)</f>
        <v>1.3702126526175777</v>
      </c>
      <c r="AO15" s="372">
        <f>NPV('TRC Tool'!$D$12,$K4:AO4)</f>
        <v>1.3926679223116603</v>
      </c>
      <c r="AP15" s="372">
        <f>NPV('TRC Tool'!$D$12,$K4:AP4)</f>
        <v>1.4142046644025421</v>
      </c>
      <c r="AQ15" s="372">
        <f>NPV('TRC Tool'!$D$12,$K4:AQ4)</f>
        <v>1.4348604510489791</v>
      </c>
      <c r="AR15" s="372">
        <f>NPV('TRC Tool'!$D$12,$K4:AR4)</f>
        <v>1.4546713175292791</v>
      </c>
      <c r="AS15" s="372">
        <f>NPV('TRC Tool'!$D$12,$K4:AS4)</f>
        <v>1.473671825107042</v>
      </c>
      <c r="AT15" s="372">
        <f>NPV('TRC Tool'!$D$12,$K4:AT4)</f>
        <v>1.4918951213253886</v>
      </c>
      <c r="AU15" s="372">
        <f>NPV('TRC Tool'!$D$12,$K4:AU4)</f>
        <v>1.5093729978348702</v>
      </c>
      <c r="AV15" s="372">
        <f>NPV('TRC Tool'!$D$12,$K4:AV4)</f>
        <v>1.5261359458559391</v>
      </c>
      <c r="AW15" s="372">
        <f>NPV('TRC Tool'!$D$12,$K4:AW4)</f>
        <v>1.5422132093727412</v>
      </c>
      <c r="AX15" s="372">
        <f>NPV('TRC Tool'!$D$12,$K4:AX4)</f>
        <v>1.5576328361510274</v>
      </c>
      <c r="AY15" s="372">
        <f>NPV('TRC Tool'!$D$12,$K4:AY4)</f>
        <v>1.5724217266691904</v>
      </c>
      <c r="AZ15" s="372">
        <f>NPV('TRC Tool'!$D$12,$K4:AZ4)</f>
        <v>1.586605681047788</v>
      </c>
      <c r="BA15" s="372">
        <f>NPV('TRC Tool'!$D$12,$K4:BA4)</f>
        <v>1.6002094440594248</v>
      </c>
      <c r="BB15" s="372">
        <f>NPV('TRC Tool'!$D$12,$K4:BB4)</f>
        <v>1.6132567482975169</v>
      </c>
      <c r="BC15" s="372">
        <f>NPV('TRC Tool'!$D$12,$K4:BC4)</f>
        <v>1.625770355579246</v>
      </c>
      <c r="BD15" s="372">
        <f>NPV('TRC Tool'!$D$12,$K4:BD4)</f>
        <v>1.6377720966549367</v>
      </c>
      <c r="BE15" s="372">
        <f>NPV('TRC Tool'!$D$12,$K4:BE4)</f>
        <v>1.6492829092931305</v>
      </c>
      <c r="BF15" s="372">
        <f>NPV('TRC Tool'!$D$12,$K4:BF4)</f>
        <v>1.6603228748077987</v>
      </c>
      <c r="BG15" s="372">
        <f>NPV('TRC Tool'!$D$12,$K4:BG4)</f>
        <v>1.6709112530914183</v>
      </c>
      <c r="BH15" s="372">
        <f>NPV('TRC Tool'!$D$12,$K4:BH4)</f>
        <v>1.6810665162150271</v>
      </c>
      <c r="BI15" s="372"/>
    </row>
    <row r="16" spans="2:63" s="211" customFormat="1">
      <c r="C16" s="209" t="s">
        <v>489</v>
      </c>
      <c r="D16" s="209" t="s">
        <v>493</v>
      </c>
      <c r="E16" s="210">
        <f>NPV('TRC Tool'!$D$12,$E5:E5)</f>
        <v>5.2342277690257427E-2</v>
      </c>
      <c r="F16" s="210">
        <f>NPV('TRC Tool'!$D$12,$E5:F5)</f>
        <v>0.10251278203150177</v>
      </c>
      <c r="G16" s="210">
        <f>NPV('TRC Tool'!$D$12,$E5:G5)</f>
        <v>0.1506036286732276</v>
      </c>
      <c r="H16" s="210">
        <f>NPV('TRC Tool'!$D$12,$E5:H5)</f>
        <v>0.19670290498197893</v>
      </c>
      <c r="I16" s="210">
        <f>NPV('TRC Tool'!$D$12,$E5:I5)</f>
        <v>0.24089485336847882</v>
      </c>
      <c r="J16" s="210">
        <f>NPV('TRC Tool'!$D$12,$E5:J5)</f>
        <v>0.28326004586044112</v>
      </c>
      <c r="K16" s="372">
        <f>NPV('TRC Tool'!$D$12,$K5:K5)</f>
        <v>6.0069641901066735E-2</v>
      </c>
      <c r="L16" s="372">
        <f>NPV('TRC Tool'!$D$12,$K5:L5)</f>
        <v>0.11766055875503315</v>
      </c>
      <c r="M16" s="372">
        <f>NPV('TRC Tool'!$D$12,$K5:M5)</f>
        <v>0.17287705915874149</v>
      </c>
      <c r="N16" s="372">
        <f>NPV('TRC Tool'!$D$12,$K5:N5)</f>
        <v>0.22581893908940778</v>
      </c>
      <c r="O16" s="372">
        <f>NPV('TRC Tool'!$D$12,$K5:O5)</f>
        <v>0.27658168447090753</v>
      </c>
      <c r="P16" s="372">
        <f>NPV('TRC Tool'!$D$12,$K5:P5)</f>
        <v>0.32525666422151223</v>
      </c>
      <c r="Q16" s="372">
        <f>NPV('TRC Tool'!$D$12,$K5:Q5)</f>
        <v>0.37193131425413151</v>
      </c>
      <c r="R16" s="372">
        <f>NPV('TRC Tool'!$D$12,$K5:R5)</f>
        <v>0.41668931287553518</v>
      </c>
      <c r="S16" s="372">
        <f>NPV('TRC Tool'!$D$12,$K5:S5)</f>
        <v>0.45961074800779511</v>
      </c>
      <c r="T16" s="372">
        <f>NPV('TRC Tool'!$D$12,$K5:T5)</f>
        <v>0.50077227663322299</v>
      </c>
      <c r="U16" s="372">
        <f>NPV('TRC Tool'!$D$12,$K5:U5)</f>
        <v>0.54024727684331486</v>
      </c>
      <c r="V16" s="372">
        <f>NPV('TRC Tool'!$D$12,$K5:V5)</f>
        <v>0.57810599285257513</v>
      </c>
      <c r="W16" s="372">
        <f>NPV('TRC Tool'!$D$12,$K5:W5)</f>
        <v>0.61441567331952418</v>
      </c>
      <c r="X16" s="372">
        <f>NPV('TRC Tool'!$D$12,$K5:X5)</f>
        <v>0.64924070329962569</v>
      </c>
      <c r="Y16" s="372">
        <f>NPV('TRC Tool'!$D$12,$K5:Y5)</f>
        <v>0.68264273013825405</v>
      </c>
      <c r="Z16" s="372">
        <f>NPV('TRC Tool'!$D$12,$K5:Z5)</f>
        <v>0.71468078359609888</v>
      </c>
      <c r="AA16" s="372">
        <f>NPV('TRC Tool'!$D$12,$K5:AA5)</f>
        <v>0.7454113904845262</v>
      </c>
      <c r="AB16" s="372">
        <f>NPV('TRC Tool'!$D$12,$K5:AB5)</f>
        <v>0.77488868407433342</v>
      </c>
      <c r="AC16" s="372">
        <f>NPV('TRC Tool'!$D$12,$K5:AC5)</f>
        <v>0.80314962105488841</v>
      </c>
      <c r="AD16" s="372">
        <f>NPV('TRC Tool'!$D$12,$K5:AD5)</f>
        <v>0.83024439339501477</v>
      </c>
      <c r="AE16" s="372">
        <f>NPV('TRC Tool'!$D$12,$K5:AE5)</f>
        <v>0.85622112193265676</v>
      </c>
      <c r="AF16" s="372">
        <f>NPV('TRC Tool'!$D$12,$K5:AF5)</f>
        <v>0.88112594183841386</v>
      </c>
      <c r="AG16" s="372">
        <f>NPV('TRC Tool'!$D$12,$K5:AG5)</f>
        <v>0.90500308455249423</v>
      </c>
      <c r="AH16" s="372">
        <f>NPV('TRC Tool'!$D$12,$K5:AH5)</f>
        <v>0.92789495634060404</v>
      </c>
      <c r="AI16" s="372">
        <f>NPV('TRC Tool'!$D$12,$K5:AI5)</f>
        <v>0.94984221360829368</v>
      </c>
      <c r="AJ16" s="372">
        <f>NPV('TRC Tool'!$D$12,$K5:AJ5)</f>
        <v>0.97088383510751675</v>
      </c>
      <c r="AK16" s="372">
        <f>NPV('TRC Tool'!$D$12,$K5:AK5)</f>
        <v>0.99105719116364577</v>
      </c>
      <c r="AL16" s="372">
        <f>NPV('TRC Tool'!$D$12,$K5:AL5)</f>
        <v>1.0103981100458899</v>
      </c>
      <c r="AM16" s="372">
        <f>NPV('TRC Tool'!$D$12,$K5:AM5)</f>
        <v>1.0289409415989919</v>
      </c>
      <c r="AN16" s="372">
        <f>NPV('TRC Tool'!$D$12,$K5:AN5)</f>
        <v>1.0467186182492139</v>
      </c>
      <c r="AO16" s="372">
        <f>NPV('TRC Tool'!$D$12,$K5:AO5)</f>
        <v>1.0637627134929624</v>
      </c>
      <c r="AP16" s="372">
        <f>NPV('TRC Tool'!$D$12,$K5:AP5)</f>
        <v>1.0801034979719251</v>
      </c>
      <c r="AQ16" s="372">
        <f>NPV('TRC Tool'!$D$12,$K5:AQ5)</f>
        <v>1.095769993234315</v>
      </c>
      <c r="AR16" s="372">
        <f>NPV('TRC Tool'!$D$12,$K5:AR5)</f>
        <v>1.1107900232776993</v>
      </c>
      <c r="AS16" s="372">
        <f>NPV('TRC Tool'!$D$12,$K5:AS5)</f>
        <v>1.1251902639649551</v>
      </c>
      <c r="AT16" s="372">
        <f>NPV('TRC Tool'!$D$12,$K5:AT5)</f>
        <v>1.1389962904011159</v>
      </c>
      <c r="AU16" s="372">
        <f>NPV('TRC Tool'!$D$12,$K5:AU5)</f>
        <v>1.1522326223552521</v>
      </c>
      <c r="AV16" s="372">
        <f>NPV('TRC Tool'!$D$12,$K5:AV5)</f>
        <v>1.1649227678080523</v>
      </c>
      <c r="AW16" s="372">
        <f>NPV('TRC Tool'!$D$12,$K5:AW5)</f>
        <v>1.1770892647024507</v>
      </c>
      <c r="AX16" s="372">
        <f>NPV('TRC Tool'!$D$12,$K5:AX5)</f>
        <v>1.1887537209714483</v>
      </c>
      <c r="AY16" s="372">
        <f>NPV('TRC Tool'!$D$12,$K5:AY5)</f>
        <v>1.1999368529142183</v>
      </c>
      <c r="AZ16" s="372">
        <f>NPV('TRC Tool'!$D$12,$K5:AZ5)</f>
        <v>1.2106585219886523</v>
      </c>
      <c r="BA16" s="372">
        <f>NPV('TRC Tool'!$D$12,$K5:BA5)</f>
        <v>1.2209377700856934</v>
      </c>
      <c r="BB16" s="372">
        <f>NPV('TRC Tool'!$D$12,$K5:BB5)</f>
        <v>1.2307928533481005</v>
      </c>
      <c r="BC16" s="372">
        <f>NPV('TRC Tool'!$D$12,$K5:BC5)</f>
        <v>1.2402412745937101</v>
      </c>
      <c r="BD16" s="372">
        <f>NPV('TRC Tool'!$D$12,$K5:BD5)</f>
        <v>1.2492998144007785</v>
      </c>
      <c r="BE16" s="372">
        <f>NPV('TRC Tool'!$D$12,$K5:BE5)</f>
        <v>1.2579845609106115</v>
      </c>
      <c r="BF16" s="372">
        <f>NPV('TRC Tool'!$D$12,$K5:BF5)</f>
        <v>1.2663109384004148</v>
      </c>
      <c r="BG16" s="372">
        <f>NPV('TRC Tool'!$D$12,$K5:BG5)</f>
        <v>1.2742937346771057</v>
      </c>
      <c r="BH16" s="372">
        <f>NPV('TRC Tool'!$D$12,$K5:BH5)</f>
        <v>1.2819471273407448</v>
      </c>
      <c r="BI16" s="372"/>
    </row>
    <row r="17" spans="2:62" s="212" customFormat="1">
      <c r="C17" s="213" t="s">
        <v>489</v>
      </c>
      <c r="D17" s="213" t="s">
        <v>494</v>
      </c>
      <c r="E17" s="214">
        <f>NPV('TRC Tool'!$D$12,$E6:E6)</f>
        <v>45.606239460371</v>
      </c>
      <c r="F17" s="214">
        <f>NPV('TRC Tool'!$D$12,$E6:F6)</f>
        <v>124.78004313644826</v>
      </c>
      <c r="G17" s="214">
        <f>NPV('TRC Tool'!$D$12,$E6:G6)</f>
        <v>165.74796367138725</v>
      </c>
      <c r="H17" s="214">
        <f>NPV('TRC Tool'!$D$12,$E6:H6)</f>
        <v>212.59199970066049</v>
      </c>
      <c r="I17" s="214">
        <f>NPV('TRC Tool'!$D$12,$E6:I6)</f>
        <v>264.40672100573425</v>
      </c>
      <c r="J17" s="214">
        <f>NPV('TRC Tool'!$D$12,$E6:J6)</f>
        <v>320.37761339355114</v>
      </c>
      <c r="K17" s="373">
        <f>NPV('TRC Tool'!$D$12,$K6:K6)</f>
        <v>79.491755667978268</v>
      </c>
      <c r="L17" s="373">
        <f>NPV('TRC Tool'!$D$12,$K6:L6)</f>
        <v>155.82588491631788</v>
      </c>
      <c r="M17" s="373">
        <f>NPV('TRC Tool'!$D$12,$K6:M6)</f>
        <v>229.127817162475</v>
      </c>
      <c r="N17" s="373">
        <f>NPV('TRC Tool'!$D$12,$K6:N6)</f>
        <v>299.51799942995768</v>
      </c>
      <c r="O17" s="373">
        <f>NPV('TRC Tool'!$D$12,$K6:O6)</f>
        <v>367.11209426241959</v>
      </c>
      <c r="P17" s="373">
        <f>NPV('TRC Tool'!$D$12,$K6:P6)</f>
        <v>432.02116977607272</v>
      </c>
      <c r="Q17" s="373">
        <f>NPV('TRC Tool'!$D$12,$K6:Q6)</f>
        <v>494.35188216270808</v>
      </c>
      <c r="R17" s="373">
        <f>NPV('TRC Tool'!$D$12,$K6:R6)</f>
        <v>554.20665094320384</v>
      </c>
      <c r="S17" s="373">
        <f>NPV('TRC Tool'!$D$12,$K6:S6)</f>
        <v>611.68382725949402</v>
      </c>
      <c r="T17" s="373">
        <f>NPV('TRC Tool'!$D$12,$K6:T6)</f>
        <v>666.87785548152658</v>
      </c>
      <c r="U17" s="373">
        <f>NPV('TRC Tool'!$D$12,$K6:U6)</f>
        <v>719.87942839475807</v>
      </c>
      <c r="V17" s="373">
        <f>NPV('TRC Tool'!$D$12,$K6:V6)</f>
        <v>770.77563622318439</v>
      </c>
      <c r="W17" s="373">
        <f>NPV('TRC Tool'!$D$12,$K6:W6)</f>
        <v>819.65010973277492</v>
      </c>
      <c r="X17" s="373">
        <f>NPV('TRC Tool'!$D$12,$K6:X6)</f>
        <v>866.5831576504537</v>
      </c>
      <c r="Y17" s="373">
        <f>NPV('TRC Tool'!$D$12,$K6:Y6)</f>
        <v>911.65189862442855</v>
      </c>
      <c r="Z17" s="373">
        <f>NPV('TRC Tool'!$D$12,$K6:Z6)</f>
        <v>954.93038794270115</v>
      </c>
      <c r="AA17" s="373">
        <f>NPV('TRC Tool'!$D$12,$K6:AA6)</f>
        <v>996.48973921797699</v>
      </c>
      <c r="AB17" s="373">
        <f>NPV('TRC Tool'!$D$12,$K6:AB6)</f>
        <v>1036.398241238923</v>
      </c>
      <c r="AC17" s="373">
        <f>NPV('TRC Tool'!$D$12,$K6:AC6)</f>
        <v>1074.7214701797791</v>
      </c>
      <c r="AD17" s="373">
        <f>NPV('TRC Tool'!$D$12,$K6:AD6)</f>
        <v>1111.5223973527015</v>
      </c>
      <c r="AE17" s="373">
        <f>NPV('TRC Tool'!$D$12,$K6:AE6)</f>
        <v>1146.8614926798941</v>
      </c>
      <c r="AF17" s="373">
        <f>NPV('TRC Tool'!$D$12,$K6:AF6)</f>
        <v>1180.7968240555476</v>
      </c>
      <c r="AG17" s="373">
        <f>NPV('TRC Tool'!$D$12,$K6:AG6)</f>
        <v>1213.3841527608547</v>
      </c>
      <c r="AH17" s="373">
        <f>NPV('TRC Tool'!$D$12,$K6:AH6)</f>
        <v>1244.6770250888851</v>
      </c>
      <c r="AI17" s="373">
        <f>NPV('TRC Tool'!$D$12,$K6:AI6)</f>
        <v>1274.7268603298737</v>
      </c>
      <c r="AJ17" s="373">
        <f>NPV('TRC Tool'!$D$12,$K6:AJ6)</f>
        <v>1303.5830352614958</v>
      </c>
      <c r="AK17" s="373">
        <f>NPV('TRC Tool'!$D$12,$K6:AK6)</f>
        <v>1331.2929652829616</v>
      </c>
      <c r="AL17" s="373">
        <f>NPV('TRC Tool'!$D$12,$K6:AL6)</f>
        <v>1357.9021823262467</v>
      </c>
      <c r="AM17" s="373">
        <f>NPV('TRC Tool'!$D$12,$K6:AM6)</f>
        <v>1383.4544096724778</v>
      </c>
      <c r="AN17" s="373">
        <f>NPV('TRC Tool'!$D$12,$K6:AN6)</f>
        <v>1407.9916337964116</v>
      </c>
      <c r="AO17" s="373">
        <f>NPV('TRC Tool'!$D$12,$K6:AO6)</f>
        <v>1431.5541733570562</v>
      </c>
      <c r="AP17" s="373">
        <f>NPV('TRC Tool'!$D$12,$K6:AP6)</f>
        <v>1454.1807454478007</v>
      </c>
      <c r="AQ17" s="373">
        <f>NPV('TRC Tool'!$D$12,$K6:AQ6)</f>
        <v>1475.9085292149107</v>
      </c>
      <c r="AR17" s="373">
        <f>NPV('TRC Tool'!$D$12,$K6:AR6)</f>
        <v>1496.7732269489259</v>
      </c>
      <c r="AS17" s="373">
        <f>NPV('TRC Tool'!$D$12,$K6:AS6)</f>
        <v>1516.8091227493433</v>
      </c>
      <c r="AT17" s="373">
        <f>NPV('TRC Tool'!$D$12,$K6:AT6)</f>
        <v>1536.0491388589815</v>
      </c>
      <c r="AU17" s="373">
        <f>NPV('TRC Tool'!$D$12,$K6:AU6)</f>
        <v>1554.5248897605923</v>
      </c>
      <c r="AV17" s="373">
        <f>NPV('TRC Tool'!$D$12,$K6:AV6)</f>
        <v>1572.2667341246085</v>
      </c>
      <c r="AW17" s="373">
        <f>NPV('TRC Tool'!$D$12,$K6:AW6)</f>
        <v>1589.3038246933893</v>
      </c>
      <c r="AX17" s="373">
        <f>NPV('TRC Tool'!$D$12,$K6:AX6)</f>
        <v>1605.6641561839272</v>
      </c>
      <c r="AY17" s="373">
        <f>NPV('TRC Tool'!$D$12,$K6:AY6)</f>
        <v>1621.3746112877323</v>
      </c>
      <c r="AZ17" s="373">
        <f>NPV('TRC Tool'!$D$12,$K6:AZ6)</f>
        <v>1636.4610048434752</v>
      </c>
      <c r="BA17" s="373">
        <f>NPV('TRC Tool'!$D$12,$K6:BA6)</f>
        <v>1650.9481262549766</v>
      </c>
      <c r="BB17" s="373">
        <f>NPV('TRC Tool'!$D$12,$K6:BB6)</f>
        <v>1664.8597802242375</v>
      </c>
      <c r="BC17" s="373">
        <f>NPV('TRC Tool'!$D$12,$K6:BC6)</f>
        <v>1678.2188258664448</v>
      </c>
      <c r="BD17" s="373">
        <f>NPV('TRC Tool'!$D$12,$K6:BD6)</f>
        <v>1691.0472142712256</v>
      </c>
      <c r="BE17" s="373">
        <f>NPV('TRC Tool'!$D$12,$K6:BE6)</f>
        <v>1703.3660245718625</v>
      </c>
      <c r="BF17" s="373">
        <f>NPV('TRC Tool'!$D$12,$K6:BF6)</f>
        <v>1715.1954985817492</v>
      </c>
      <c r="BG17" s="373">
        <f>NPV('TRC Tool'!$D$12,$K6:BG6)</f>
        <v>1726.5550740549868</v>
      </c>
      <c r="BH17" s="373">
        <f>NPV('TRC Tool'!$D$12,$K6:BH6)</f>
        <v>1737.4634166257838</v>
      </c>
      <c r="BI17" s="373"/>
    </row>
    <row r="18" spans="2:62" s="211" customFormat="1">
      <c r="C18" s="209" t="s">
        <v>489</v>
      </c>
      <c r="D18" s="209" t="s">
        <v>495</v>
      </c>
      <c r="E18" s="210">
        <f>NPV('TRC Tool'!$D$12,$E7:E7)</f>
        <v>0.6276934607457374</v>
      </c>
      <c r="F18" s="210">
        <f>NPV('TRC Tool'!$D$12,$E7:F7)</f>
        <v>1.2157517900934396</v>
      </c>
      <c r="G18" s="210">
        <f>NPV('TRC Tool'!$D$12,$E7:G7)</f>
        <v>1.7666777122854036</v>
      </c>
      <c r="H18" s="210">
        <f>NPV('TRC Tool'!$D$12,$E7:H7)</f>
        <v>2.2828159193230313</v>
      </c>
      <c r="I18" s="210">
        <f>NPV('TRC Tool'!$D$12,$E7:I7)</f>
        <v>2.7663630497686262</v>
      </c>
      <c r="J18" s="210">
        <f>NPV('TRC Tool'!$D$12,$E7:J7)</f>
        <v>3.2193770374448438</v>
      </c>
      <c r="K18" s="372">
        <f>NPV('TRC Tool'!$D$12,$K7:K7)</f>
        <v>0.6276934607457374</v>
      </c>
      <c r="L18" s="372">
        <f>NPV('TRC Tool'!$D$12,$K7:L7)</f>
        <v>1.2157517900934396</v>
      </c>
      <c r="M18" s="372">
        <f>NPV('TRC Tool'!$D$12,$K7:M7)</f>
        <v>1.7666777122854036</v>
      </c>
      <c r="N18" s="372">
        <f>NPV('TRC Tool'!$D$12,$K7:N7)</f>
        <v>2.2828159193230313</v>
      </c>
      <c r="O18" s="372">
        <f>NPV('TRC Tool'!$D$12,$K7:O7)</f>
        <v>2.7663630497686262</v>
      </c>
      <c r="P18" s="372">
        <f>NPV('TRC Tool'!$D$12,$K7:P7)</f>
        <v>3.2193770374448438</v>
      </c>
      <c r="Q18" s="372">
        <f>NPV('TRC Tool'!$D$12,$K7:Q7)</f>
        <v>3.6437858698190411</v>
      </c>
      <c r="R18" s="372">
        <f>NPV('TRC Tool'!$D$12,$K7:R7)</f>
        <v>4.0413957933474247</v>
      </c>
      <c r="S18" s="372">
        <f>NPV('TRC Tool'!$D$12,$K7:S7)</f>
        <v>4.4138990007002299</v>
      </c>
      <c r="T18" s="372">
        <f>NPV('TRC Tool'!$D$12,$K7:T7)</f>
        <v>4.7628808325840639</v>
      </c>
      <c r="U18" s="372">
        <f>NPV('TRC Tool'!$D$12,$K7:U7)</f>
        <v>5.0898265248117527</v>
      </c>
      <c r="V18" s="372">
        <f>NPV('TRC Tool'!$D$12,$K7:V7)</f>
        <v>5.3961275293346018</v>
      </c>
      <c r="W18" s="372">
        <f>NPV('TRC Tool'!$D$12,$K7:W7)</f>
        <v>5.6830874361388446</v>
      </c>
      <c r="X18" s="372">
        <f>NPV('TRC Tool'!$D$12,$K7:X7)</f>
        <v>5.9519275212093357</v>
      </c>
      <c r="Y18" s="372">
        <f>NPV('TRC Tool'!$D$12,$K7:Y7)</f>
        <v>6.2037919441721341</v>
      </c>
      <c r="Z18" s="372">
        <f>NPV('TRC Tool'!$D$12,$K7:Z7)</f>
        <v>6.4397526177366826</v>
      </c>
      <c r="AA18" s="372">
        <f>NPV('TRC Tool'!$D$12,$K7:AA7)</f>
        <v>6.6608137696614982</v>
      </c>
      <c r="AB18" s="372">
        <f>NPV('TRC Tool'!$D$12,$K7:AB7)</f>
        <v>6.8679162166587027</v>
      </c>
      <c r="AC18" s="372">
        <f>NPV('TRC Tool'!$D$12,$K7:AC7)</f>
        <v>7.0619413684267407</v>
      </c>
      <c r="AD18" s="372">
        <f>NPV('TRC Tool'!$D$12,$K7:AD7)</f>
        <v>7.2437149788521094</v>
      </c>
      <c r="AE18" s="372">
        <f>NPV('TRC Tool'!$D$12,$K7:AE7)</f>
        <v>7.4140106603448661</v>
      </c>
      <c r="AF18" s="372">
        <f>NPV('TRC Tool'!$D$12,$K7:AF7)</f>
        <v>7.5735531762646309</v>
      </c>
      <c r="AG18" s="372">
        <f>NPV('TRC Tool'!$D$12,$K7:AG7)</f>
        <v>7.7230215254493446</v>
      </c>
      <c r="AH18" s="372">
        <f>NPV('TRC Tool'!$D$12,$K7:AH7)</f>
        <v>7.8630518319742801</v>
      </c>
      <c r="AI18" s="372">
        <f>NPV('TRC Tool'!$D$12,$K7:AI7)</f>
        <v>7.994240052439836</v>
      </c>
      <c r="AJ18" s="372">
        <f>NPV('TRC Tool'!$D$12,$K7:AJ7)</f>
        <v>8.1171445123101336</v>
      </c>
      <c r="AK18" s="372">
        <f>NPV('TRC Tool'!$D$12,$K7:AK7)</f>
        <v>8.2322882820968086</v>
      </c>
      <c r="AL18" s="372">
        <f>NPV('TRC Tool'!$D$12,$K7:AL7)</f>
        <v>8.3401614035008524</v>
      </c>
      <c r="AM18" s="372">
        <f>NPV('TRC Tool'!$D$12,$K7:AM7)</f>
        <v>8.4412229749867471</v>
      </c>
      <c r="AN18" s="372">
        <f>NPV('TRC Tool'!$D$12,$K7:AN7)</f>
        <v>8.5359031056649322</v>
      </c>
      <c r="AO18" s="372">
        <f>NPV('TRC Tool'!$D$12,$K7:AO7)</f>
        <v>8.6246047457981376</v>
      </c>
      <c r="AP18" s="372">
        <f>NPV('TRC Tool'!$D$12,$K7:AP7)</f>
        <v>8.7077054017220732</v>
      </c>
      <c r="AQ18" s="372">
        <f>NPV('TRC Tool'!$D$12,$K7:AQ7)</f>
        <v>8.7855587424789903</v>
      </c>
      <c r="AR18" s="372">
        <f>NPV('TRC Tool'!$D$12,$K7:AR7)</f>
        <v>8.8584961050018656</v>
      </c>
      <c r="AS18" s="372">
        <f>NPV('TRC Tool'!$D$12,$K7:AS7)</f>
        <v>8.9268279042550738</v>
      </c>
      <c r="AT18" s="372">
        <f>NPV('TRC Tool'!$D$12,$K7:AT7)</f>
        <v>8.9908449543330278</v>
      </c>
      <c r="AU18" s="372">
        <f>NPV('TRC Tool'!$D$12,$K7:AU7)</f>
        <v>9.0508197061392437</v>
      </c>
      <c r="AV18" s="372">
        <f>NPV('TRC Tool'!$D$12,$K7:AV7)</f>
        <v>9.1070074069132882</v>
      </c>
      <c r="AW18" s="372">
        <f>NPV('TRC Tool'!$D$12,$K7:AW7)</f>
        <v>9.1596471865404627</v>
      </c>
      <c r="AX18" s="372">
        <f>NPV('TRC Tool'!$D$12,$K7:AX7)</f>
        <v>9.2089630752674374</v>
      </c>
      <c r="AY18" s="372">
        <f>NPV('TRC Tool'!$D$12,$K7:AY7)</f>
        <v>9.2551649571551806</v>
      </c>
      <c r="AZ18" s="372">
        <f>NPV('TRC Tool'!$D$12,$K7:AZ7)</f>
        <v>9.2984494633269446</v>
      </c>
      <c r="BA18" s="372">
        <f>NPV('TRC Tool'!$D$12,$K7:BA7)</f>
        <v>9.3390008088129548</v>
      </c>
      <c r="BB18" s="372">
        <f>NPV('TRC Tool'!$D$12,$K7:BB7)</f>
        <v>9.3769915765532659</v>
      </c>
      <c r="BC18" s="372">
        <f>NPV('TRC Tool'!$D$12,$K7:BC7)</f>
        <v>9.4125834518955092</v>
      </c>
      <c r="BD18" s="372">
        <f>NPV('TRC Tool'!$D$12,$K7:BD7)</f>
        <v>9.4459279107134257</v>
      </c>
      <c r="BE18" s="372">
        <f>NPV('TRC Tool'!$D$12,$K7:BE7)</f>
        <v>9.4771668640747855</v>
      </c>
      <c r="BF18" s="372">
        <f>NPV('TRC Tool'!$D$12,$K7:BF7)</f>
        <v>9.5064332622023482</v>
      </c>
      <c r="BG18" s="372">
        <f>NPV('TRC Tool'!$D$12,$K7:BG7)</f>
        <v>9.5338516602982466</v>
      </c>
      <c r="BH18" s="372">
        <f>NPV('TRC Tool'!$D$12,$K7:BH7)</f>
        <v>9.5595387486399162</v>
      </c>
      <c r="BI18" s="372"/>
    </row>
    <row r="19" spans="2:62" s="211" customFormat="1">
      <c r="C19" s="211" t="s">
        <v>496</v>
      </c>
      <c r="D19" s="209" t="s">
        <v>497</v>
      </c>
      <c r="E19" s="210">
        <f>NPV('TRC Tool'!$D$12,$E8:E8)</f>
        <v>9.7901442758103807E-2</v>
      </c>
      <c r="F19" s="210">
        <f>NPV('TRC Tool'!$D$12,$E8:F8)</f>
        <v>0.19181500144401387</v>
      </c>
      <c r="G19" s="210">
        <f>NPV('TRC Tool'!$D$12,$E8:G8)</f>
        <v>0.28190311717121358</v>
      </c>
      <c r="H19" s="210">
        <f>NPV('TRC Tool'!$D$12,$E8:H8)</f>
        <v>0.36832161423211729</v>
      </c>
      <c r="I19" s="210">
        <f>NPV('TRC Tool'!$D$12,$E8:I8)</f>
        <v>0.45121996962540928</v>
      </c>
      <c r="J19" s="210">
        <f>NPV('TRC Tool'!$D$12,$E8:J8)</f>
        <v>0.53074157160454793</v>
      </c>
      <c r="K19" s="372">
        <f>NPV('TRC Tool'!$D$12,$K8:K8)</f>
        <v>0.10024333254134066</v>
      </c>
      <c r="L19" s="372">
        <f>NPV('TRC Tool'!$D$12,$K8:L8)</f>
        <v>0.19640338726855386</v>
      </c>
      <c r="M19" s="372">
        <f>NPV('TRC Tool'!$D$12,$K8:M8)</f>
        <v>0.2886464910313627</v>
      </c>
      <c r="N19" s="372">
        <f>NPV('TRC Tool'!$D$12,$K8:N8)</f>
        <v>0.37713219557816285</v>
      </c>
      <c r="O19" s="372">
        <f>NPV('TRC Tool'!$D$12,$K8:O8)</f>
        <v>0.46201355353069573</v>
      </c>
      <c r="P19" s="372">
        <f>NPV('TRC Tool'!$D$12,$K8:P8)</f>
        <v>0.5434373831172632</v>
      </c>
      <c r="Q19" s="372">
        <f>NPV('TRC Tool'!$D$12,$K8:Q8)</f>
        <v>0.62154452212238964</v>
      </c>
      <c r="R19" s="372">
        <f>NPV('TRC Tool'!$D$12,$K8:R8)</f>
        <v>0.69647007149218476</v>
      </c>
      <c r="S19" s="372">
        <f>NPV('TRC Tool'!$D$12,$K8:S8)</f>
        <v>0.76834362901676834</v>
      </c>
      <c r="T19" s="372">
        <f>NPV('TRC Tool'!$D$12,$K8:T8)</f>
        <v>0.83728951349395486</v>
      </c>
      <c r="U19" s="372">
        <f>NPV('TRC Tool'!$D$12,$K8:U8)</f>
        <v>0.90342697976193054</v>
      </c>
      <c r="V19" s="372">
        <f>NPV('TRC Tool'!$D$12,$K8:V8)</f>
        <v>0.96687042497286224</v>
      </c>
      <c r="W19" s="372">
        <f>NPV('TRC Tool'!$D$12,$K8:W8)</f>
        <v>1.0277295864642282</v>
      </c>
      <c r="X19" s="372">
        <f>NPV('TRC Tool'!$D$12,$K8:X8)</f>
        <v>1.0861097315701242</v>
      </c>
      <c r="Y19" s="372">
        <f>NPV('TRC Tool'!$D$12,$K8:Y8)</f>
        <v>1.1421118397008614</v>
      </c>
      <c r="Z19" s="372">
        <f>NPV('TRC Tool'!$D$12,$K8:Z8)</f>
        <v>1.1958327770057953</v>
      </c>
      <c r="AA19" s="372">
        <f>NPV('TRC Tool'!$D$12,$K8:AA8)</f>
        <v>1.2473654639214984</v>
      </c>
      <c r="AB19" s="372">
        <f>NPV('TRC Tool'!$D$12,$K8:AB8)</f>
        <v>1.2967990358950832</v>
      </c>
      <c r="AC19" s="372">
        <f>NPV('TRC Tool'!$D$12,$K8:AC8)</f>
        <v>1.3442189975606751</v>
      </c>
      <c r="AD19" s="372">
        <f>NPV('TRC Tool'!$D$12,$K8:AD8)</f>
        <v>1.3897073706357139</v>
      </c>
      <c r="AE19" s="372">
        <f>NPV('TRC Tool'!$D$12,$K8:AE8)</f>
        <v>1.4333428357928972</v>
      </c>
      <c r="AF19" s="372">
        <f>NPV('TRC Tool'!$D$12,$K8:AF8)</f>
        <v>1.4752008687531615</v>
      </c>
      <c r="AG19" s="372">
        <f>NPV('TRC Tool'!$D$12,$K8:AG8)</f>
        <v>1.5153538708350958</v>
      </c>
      <c r="AH19" s="372">
        <f>NPV('TRC Tool'!$D$12,$K8:AH8)</f>
        <v>1.5538712941866026</v>
      </c>
      <c r="AI19" s="372">
        <f>NPV('TRC Tool'!$D$12,$K8:AI8)</f>
        <v>1.5908197619154134</v>
      </c>
      <c r="AJ19" s="372">
        <f>NPV('TRC Tool'!$D$12,$K8:AJ8)</f>
        <v>1.6262631833262471</v>
      </c>
      <c r="AK19" s="372">
        <f>NPV('TRC Tool'!$D$12,$K8:AK8)</f>
        <v>1.6602628644639417</v>
      </c>
      <c r="AL19" s="372">
        <f>NPV('TRC Tool'!$D$12,$K8:AL8)</f>
        <v>1.6928776141537547</v>
      </c>
      <c r="AM19" s="372">
        <f>NPV('TRC Tool'!$D$12,$K8:AM8)</f>
        <v>1.724163845722257</v>
      </c>
      <c r="AN19" s="372">
        <f>NPV('TRC Tool'!$D$12,$K8:AN8)</f>
        <v>1.7541756745747621</v>
      </c>
      <c r="AO19" s="372">
        <f>NPV('TRC Tool'!$D$12,$K8:AO8)</f>
        <v>1.7829650117980678</v>
      </c>
      <c r="AP19" s="372">
        <f>NPV('TRC Tool'!$D$12,$K8:AP8)</f>
        <v>1.8105816539504183</v>
      </c>
      <c r="AQ19" s="372">
        <f>NPV('TRC Tool'!$D$12,$K8:AQ8)</f>
        <v>1.8370733691939904</v>
      </c>
      <c r="AR19" s="372">
        <f>NPV('TRC Tool'!$D$12,$K8:AR8)</f>
        <v>1.8624859799188886</v>
      </c>
      <c r="AS19" s="372">
        <f>NPV('TRC Tool'!$D$12,$K8:AS8)</f>
        <v>1.8868634420015646</v>
      </c>
      <c r="AT19" s="372">
        <f>NPV('TRC Tool'!$D$12,$K8:AT8)</f>
        <v>1.9102479208347471</v>
      </c>
      <c r="AU19" s="372">
        <f>NPV('TRC Tool'!$D$12,$K8:AU8)</f>
        <v>1.9326798642603995</v>
      </c>
      <c r="AV19" s="372">
        <f>NPV('TRC Tool'!$D$12,$K8:AV8)</f>
        <v>1.9541980725318462</v>
      </c>
      <c r="AW19" s="372">
        <f>NPV('TRC Tool'!$D$12,$K8:AW8)</f>
        <v>1.9748397654260901</v>
      </c>
      <c r="AX19" s="372">
        <f>NPV('TRC Tool'!$D$12,$K8:AX8)</f>
        <v>1.9946406466223952</v>
      </c>
      <c r="AY19" s="372">
        <f>NPV('TRC Tool'!$D$12,$K8:AY8)</f>
        <v>2.0136349654584986</v>
      </c>
      <c r="AZ19" s="372">
        <f>NPV('TRC Tool'!$D$12,$K8:AZ8)</f>
        <v>2.0318555761712616</v>
      </c>
      <c r="BA19" s="372">
        <f>NPV('TRC Tool'!$D$12,$K8:BA8)</f>
        <v>2.0493339947242362</v>
      </c>
      <c r="BB19" s="372">
        <f>NPV('TRC Tool'!$D$12,$K8:BB8)</f>
        <v>2.0661004533204328</v>
      </c>
      <c r="BC19" s="372">
        <f>NPV('TRC Tool'!$D$12,$K8:BC8)</f>
        <v>2.0821839526945869</v>
      </c>
      <c r="BD19" s="372">
        <f>NPV('TRC Tool'!$D$12,$K8:BD8)</f>
        <v>2.0976123122753703</v>
      </c>
      <c r="BE19" s="372">
        <f>NPV('TRC Tool'!$D$12,$K8:BE8)</f>
        <v>2.1124122183043061</v>
      </c>
      <c r="BF19" s="372">
        <f>NPV('TRC Tool'!$D$12,$K8:BF8)</f>
        <v>2.1266092699946335</v>
      </c>
      <c r="BG19" s="372">
        <f>NPV('TRC Tool'!$D$12,$K8:BG8)</f>
        <v>2.1402280238099451</v>
      </c>
      <c r="BH19" s="372">
        <f>NPV('TRC Tool'!$D$12,$K8:BH8)</f>
        <v>2.1532920359391983</v>
      </c>
      <c r="BI19" s="372"/>
    </row>
    <row r="20" spans="2:62" s="212" customFormat="1">
      <c r="C20" s="212" t="s">
        <v>496</v>
      </c>
      <c r="D20" s="213" t="s">
        <v>494</v>
      </c>
      <c r="E20" s="214">
        <f>NPV('TRC Tool'!$D$12,$E9:E9)</f>
        <v>2.8105677346824063</v>
      </c>
      <c r="F20" s="214">
        <f>NPV('TRC Tool'!$D$12,$E9:F9)</f>
        <v>5.44366473176167</v>
      </c>
      <c r="G20" s="214">
        <f>NPV('TRC Tool'!$D$12,$E9:G9)</f>
        <v>7.9104972191883745</v>
      </c>
      <c r="H20" s="214">
        <f>NPV('TRC Tool'!$D$12,$E9:H9)</f>
        <v>10.22156381786432</v>
      </c>
      <c r="I20" s="214">
        <f>NPV('TRC Tool'!$D$12,$E9:I9)</f>
        <v>12.386700222844594</v>
      </c>
      <c r="J20" s="214">
        <f>NPV('TRC Tool'!$D$12,$E9:J9)</f>
        <v>14.415121063185868</v>
      </c>
      <c r="K20" s="372">
        <f>NPV('TRC Tool'!$D$12,$K9:K9)</f>
        <v>2.8105677346824063</v>
      </c>
      <c r="L20" s="372">
        <f>NPV('TRC Tool'!$D$12,$K9:L9)</f>
        <v>5.44366473176167</v>
      </c>
      <c r="M20" s="372">
        <f>NPV('TRC Tool'!$D$12,$K9:M9)</f>
        <v>7.9104972191883745</v>
      </c>
      <c r="N20" s="372">
        <f>NPV('TRC Tool'!$D$12,$K9:N9)</f>
        <v>10.22156381786432</v>
      </c>
      <c r="O20" s="372">
        <f>NPV('TRC Tool'!$D$12,$K9:O9)</f>
        <v>12.386700222844594</v>
      </c>
      <c r="P20" s="372">
        <f>NPV('TRC Tool'!$D$12,$K9:P9)</f>
        <v>14.415121063185868</v>
      </c>
      <c r="Q20" s="372">
        <f>NPV('TRC Tool'!$D$12,$K9:Q9)</f>
        <v>16.31545911859272</v>
      </c>
      <c r="R20" s="372">
        <f>NPV('TRC Tool'!$D$12,$K9:R9)</f>
        <v>18.095802059764587</v>
      </c>
      <c r="S20" s="372">
        <f>NPV('TRC Tool'!$D$12,$K9:S9)</f>
        <v>19.763726868806998</v>
      </c>
      <c r="T20" s="372">
        <f>NPV('TRC Tool'!$D$12,$K9:T9)</f>
        <v>21.326332086197301</v>
      </c>
      <c r="U20" s="372">
        <f>NPV('TRC Tool'!$D$12,$K9:U9)</f>
        <v>22.79026802154516</v>
      </c>
      <c r="V20" s="372">
        <f>NPV('TRC Tool'!$D$12,$K9:V9)</f>
        <v>24.161765056722093</v>
      </c>
      <c r="W20" s="372">
        <f>NPV('TRC Tool'!$D$12,$K9:W9)</f>
        <v>25.446660161815714</v>
      </c>
      <c r="X20" s="372">
        <f>NPV('TRC Tool'!$D$12,$K9:X9)</f>
        <v>26.650421736758211</v>
      </c>
      <c r="Y20" s="372">
        <f>NPV('TRC Tool'!$D$12,$K9:Y9)</f>
        <v>27.778172884352834</v>
      </c>
      <c r="Z20" s="372">
        <f>NPV('TRC Tool'!$D$12,$K9:Z9)</f>
        <v>28.834713213746333</v>
      </c>
      <c r="AA20" s="372">
        <f>NPV('TRC Tool'!$D$12,$K9:AA9)</f>
        <v>29.824539267141031</v>
      </c>
      <c r="AB20" s="372">
        <f>NPV('TRC Tool'!$D$12,$K9:AB9)</f>
        <v>30.751863656680747</v>
      </c>
      <c r="AC20" s="372">
        <f>NPV('TRC Tool'!$D$12,$K9:AC9)</f>
        <v>31.620632992955546</v>
      </c>
      <c r="AD20" s="372">
        <f>NPV('TRC Tool'!$D$12,$K9:AD9)</f>
        <v>32.434544681427347</v>
      </c>
      <c r="AE20" s="372">
        <f>NPV('TRC Tool'!$D$12,$K9:AE9)</f>
        <v>33.197062658260585</v>
      </c>
      <c r="AF20" s="372">
        <f>NPV('TRC Tool'!$D$12,$K9:AF9)</f>
        <v>33.911432132528191</v>
      </c>
      <c r="AG20" s="372">
        <f>NPV('TRC Tool'!$D$12,$K9:AG9)</f>
        <v>34.580693397534375</v>
      </c>
      <c r="AH20" s="372">
        <f>NPV('TRC Tool'!$D$12,$K9:AH9)</f>
        <v>35.207694770034081</v>
      </c>
      <c r="AI20" s="372">
        <f>NPV('TRC Tool'!$D$12,$K9:AI9)</f>
        <v>35.795104712417171</v>
      </c>
      <c r="AJ20" s="372">
        <f>NPV('TRC Tool'!$D$12,$K9:AJ9)</f>
        <v>36.345423189448347</v>
      </c>
      <c r="AK20" s="372">
        <f>NPV('TRC Tool'!$D$12,$K9:AK9)</f>
        <v>36.860992307896147</v>
      </c>
      <c r="AL20" s="372">
        <f>NPV('TRC Tool'!$D$12,$K9:AL9)</f>
        <v>37.34400628433216</v>
      </c>
      <c r="AM20" s="372">
        <f>NPV('TRC Tool'!$D$12,$K9:AM9)</f>
        <v>37.79652078352273</v>
      </c>
      <c r="AN20" s="372">
        <f>NPV('TRC Tool'!$D$12,$K9:AN9)</f>
        <v>38.220461667156393</v>
      </c>
      <c r="AO20" s="372">
        <f>NPV('TRC Tool'!$D$12,$K9:AO9)</f>
        <v>38.6176331901409</v>
      </c>
      <c r="AP20" s="372">
        <f>NPV('TRC Tool'!$D$12,$K9:AP9)</f>
        <v>38.989725679352546</v>
      </c>
      <c r="AQ20" s="372">
        <f>NPV('TRC Tool'!$D$12,$K9:AQ9)</f>
        <v>39.338322727517841</v>
      </c>
      <c r="AR20" s="372">
        <f>NPV('TRC Tool'!$D$12,$K9:AR9)</f>
        <v>39.664907932844152</v>
      </c>
      <c r="AS20" s="372">
        <f>NPV('TRC Tool'!$D$12,$K9:AS9)</f>
        <v>39.970871213082404</v>
      </c>
      <c r="AT20" s="372">
        <f>NPV('TRC Tool'!$D$12,$K9:AT9)</f>
        <v>40.257514720894143</v>
      </c>
      <c r="AU20" s="372">
        <f>NPV('TRC Tool'!$D$12,$K9:AU9)</f>
        <v>40.526058385698093</v>
      </c>
      <c r="AV20" s="372">
        <f>NPV('TRC Tool'!$D$12,$K9:AV9)</f>
        <v>40.777645105581875</v>
      </c>
      <c r="AW20" s="372">
        <f>NPV('TRC Tool'!$D$12,$K9:AW9)</f>
        <v>41.013345611375193</v>
      </c>
      <c r="AX20" s="372">
        <f>NPV('TRC Tool'!$D$12,$K9:AX9)</f>
        <v>41.234163023585531</v>
      </c>
      <c r="AY20" s="372">
        <f>NPV('TRC Tool'!$D$12,$K9:AY9)</f>
        <v>41.441037121590348</v>
      </c>
      <c r="AZ20" s="372">
        <f>NPV('TRC Tool'!$D$12,$K9:AZ9)</f>
        <v>41.634848343254966</v>
      </c>
      <c r="BA20" s="372">
        <f>NPV('TRC Tool'!$D$12,$K9:BA9)</f>
        <v>41.816421531998287</v>
      </c>
      <c r="BB20" s="372">
        <f>NPV('TRC Tool'!$D$12,$K9:BB9)</f>
        <v>41.98652944725341</v>
      </c>
      <c r="BC20" s="372">
        <f>NPV('TRC Tool'!$D$12,$K9:BC9)</f>
        <v>42.145896053263456</v>
      </c>
      <c r="BD20" s="372">
        <f>NPV('TRC Tool'!$D$12,$K9:BD9)</f>
        <v>42.295199600209351</v>
      </c>
      <c r="BE20" s="372">
        <f>NPV('TRC Tool'!$D$12,$K9:BE9)</f>
        <v>42.43507551078261</v>
      </c>
      <c r="BF20" s="372">
        <f>NPV('TRC Tool'!$D$12,$K9:BF9)</f>
        <v>42.566119084488115</v>
      </c>
      <c r="BG20" s="372">
        <f>NPV('TRC Tool'!$D$12,$K9:BG9)</f>
        <v>42.688888031186174</v>
      </c>
      <c r="BH20" s="372">
        <f>NPV('TRC Tool'!$D$12,$K9:BH9)</f>
        <v>42.803904844656344</v>
      </c>
      <c r="BI20" s="373"/>
    </row>
    <row r="21" spans="2:62" s="211" customFormat="1">
      <c r="C21" s="211" t="s">
        <v>496</v>
      </c>
      <c r="D21" s="209" t="s">
        <v>495</v>
      </c>
      <c r="E21" s="210">
        <f>NPV('TRC Tool'!$D$12,$E10:E10)</f>
        <v>0.93685591156080206</v>
      </c>
      <c r="F21" s="210">
        <f>NPV('TRC Tool'!$D$12,$E10:F10)</f>
        <v>1.8145549105872232</v>
      </c>
      <c r="G21" s="210">
        <f>NPV('TRC Tool'!$D$12,$E10:G10)</f>
        <v>2.6368324063961248</v>
      </c>
      <c r="H21" s="210">
        <f>NPV('TRC Tool'!$D$12,$E10:H10)</f>
        <v>3.4071879392881068</v>
      </c>
      <c r="I21" s="210">
        <f>NPV('TRC Tool'!$D$12,$E10:I10)</f>
        <v>4.1289000742815318</v>
      </c>
      <c r="J21" s="210">
        <f>NPV('TRC Tool'!$D$12,$E10:J10)</f>
        <v>4.80504035439529</v>
      </c>
      <c r="K21" s="372">
        <f>NPV('TRC Tool'!$D$12,$K10:K10)</f>
        <v>0.93685591156080206</v>
      </c>
      <c r="L21" s="372">
        <f>NPV('TRC Tool'!$D$12,$K10:L10)</f>
        <v>1.8145549105872232</v>
      </c>
      <c r="M21" s="372">
        <f>NPV('TRC Tool'!$D$12,$K10:M10)</f>
        <v>2.6368324063961248</v>
      </c>
      <c r="N21" s="372">
        <f>NPV('TRC Tool'!$D$12,$K10:N10)</f>
        <v>3.4071879392881068</v>
      </c>
      <c r="O21" s="372">
        <f>NPV('TRC Tool'!$D$12,$K10:O10)</f>
        <v>4.1289000742815318</v>
      </c>
      <c r="P21" s="372">
        <f>NPV('TRC Tool'!$D$12,$K10:P10)</f>
        <v>4.80504035439529</v>
      </c>
      <c r="Q21" s="372">
        <f>NPV('TRC Tool'!$D$12,$K10:Q10)</f>
        <v>5.438486372864241</v>
      </c>
      <c r="R21" s="372">
        <f>NPV('TRC Tool'!$D$12,$K10:R10)</f>
        <v>6.0319340199215308</v>
      </c>
      <c r="S21" s="372">
        <f>NPV('TRC Tool'!$D$12,$K10:S10)</f>
        <v>6.5879089562690005</v>
      </c>
      <c r="T21" s="372">
        <f>NPV('TRC Tool'!$D$12,$K10:T10)</f>
        <v>7.1087773620657684</v>
      </c>
      <c r="U21" s="372">
        <f>NPV('TRC Tool'!$D$12,$K10:U10)</f>
        <v>7.5967560071817219</v>
      </c>
      <c r="V21" s="372">
        <f>NPV('TRC Tool'!$D$12,$K10:V10)</f>
        <v>8.0539216855740339</v>
      </c>
      <c r="W21" s="372">
        <f>NPV('TRC Tool'!$D$12,$K10:W10)</f>
        <v>8.4822200539385744</v>
      </c>
      <c r="X21" s="372">
        <f>NPV('TRC Tool'!$D$12,$K10:X10)</f>
        <v>8.8834739122527413</v>
      </c>
      <c r="Y21" s="372">
        <f>NPV('TRC Tool'!$D$12,$K10:Y10)</f>
        <v>9.2593909614509489</v>
      </c>
      <c r="Z21" s="372">
        <f>NPV('TRC Tool'!$D$12,$K10:Z10)</f>
        <v>9.6115710712487825</v>
      </c>
      <c r="AA21" s="372">
        <f>NPV('TRC Tool'!$D$12,$K10:AA10)</f>
        <v>9.9415130890470138</v>
      </c>
      <c r="AB21" s="372">
        <f>NPV('TRC Tool'!$D$12,$K10:AB10)</f>
        <v>10.250621218893588</v>
      </c>
      <c r="AC21" s="372">
        <f>NPV('TRC Tool'!$D$12,$K10:AC10)</f>
        <v>10.540210997651855</v>
      </c>
      <c r="AD21" s="372">
        <f>NPV('TRC Tool'!$D$12,$K10:AD10)</f>
        <v>10.811514893809122</v>
      </c>
      <c r="AE21" s="372">
        <f>NPV('TRC Tool'!$D$12,$K10:AE10)</f>
        <v>11.065687552753534</v>
      </c>
      <c r="AF21" s="372">
        <f>NPV('TRC Tool'!$D$12,$K10:AF10)</f>
        <v>11.303810710842734</v>
      </c>
      <c r="AG21" s="372">
        <f>NPV('TRC Tool'!$D$12,$K10:AG10)</f>
        <v>11.52689779917813</v>
      </c>
      <c r="AH21" s="372">
        <f>NPV('TRC Tool'!$D$12,$K10:AH10)</f>
        <v>11.735898256678032</v>
      </c>
      <c r="AI21" s="372">
        <f>NPV('TRC Tool'!$D$12,$K10:AI10)</f>
        <v>11.931701570805727</v>
      </c>
      <c r="AJ21" s="372">
        <f>NPV('TRC Tool'!$D$12,$K10:AJ10)</f>
        <v>12.115141063149457</v>
      </c>
      <c r="AK21" s="372">
        <f>NPV('TRC Tool'!$D$12,$K10:AK10)</f>
        <v>12.286997435965391</v>
      </c>
      <c r="AL21" s="372">
        <f>NPV('TRC Tool'!$D$12,$K10:AL10)</f>
        <v>12.448002094777395</v>
      </c>
      <c r="AM21" s="372">
        <f>NPV('TRC Tool'!$D$12,$K10:AM10)</f>
        <v>12.598840261174253</v>
      </c>
      <c r="AN21" s="372">
        <f>NPV('TRC Tool'!$D$12,$K10:AN10)</f>
        <v>12.74015388905214</v>
      </c>
      <c r="AO21" s="372">
        <f>NPV('TRC Tool'!$D$12,$K10:AO10)</f>
        <v>12.872544396713641</v>
      </c>
      <c r="AP21" s="372">
        <f>NPV('TRC Tool'!$D$12,$K10:AP10)</f>
        <v>12.996575226450855</v>
      </c>
      <c r="AQ21" s="372">
        <f>NPV('TRC Tool'!$D$12,$K10:AQ10)</f>
        <v>13.112774242505955</v>
      </c>
      <c r="AR21" s="372">
        <f>NPV('TRC Tool'!$D$12,$K10:AR10)</f>
        <v>13.221635977614724</v>
      </c>
      <c r="AS21" s="372">
        <f>NPV('TRC Tool'!$D$12,$K10:AS10)</f>
        <v>13.32362373769414</v>
      </c>
      <c r="AT21" s="372">
        <f>NPV('TRC Tool'!$D$12,$K10:AT10)</f>
        <v>13.419171573631386</v>
      </c>
      <c r="AU21" s="372">
        <f>NPV('TRC Tool'!$D$12,$K10:AU10)</f>
        <v>13.508686128566037</v>
      </c>
      <c r="AV21" s="372">
        <f>NPV('TRC Tool'!$D$12,$K10:AV10)</f>
        <v>13.592548368527298</v>
      </c>
      <c r="AW21" s="372">
        <f>NPV('TRC Tool'!$D$12,$K10:AW10)</f>
        <v>13.671115203791736</v>
      </c>
      <c r="AX21" s="372">
        <f>NPV('TRC Tool'!$D$12,$K10:AX10)</f>
        <v>13.74472100786185</v>
      </c>
      <c r="AY21" s="372">
        <f>NPV('TRC Tool'!$D$12,$K10:AY10)</f>
        <v>13.813679040530122</v>
      </c>
      <c r="AZ21" s="372">
        <f>NPV('TRC Tool'!$D$12,$K10:AZ10)</f>
        <v>13.878282781084994</v>
      </c>
      <c r="BA21" s="372">
        <f>NPV('TRC Tool'!$D$12,$K10:BA10)</f>
        <v>13.938807177332768</v>
      </c>
      <c r="BB21" s="372">
        <f>NPV('TRC Tool'!$D$12,$K10:BB10)</f>
        <v>13.995509815751142</v>
      </c>
      <c r="BC21" s="372">
        <f>NPV('TRC Tool'!$D$12,$K10:BC10)</f>
        <v>14.048632017754491</v>
      </c>
      <c r="BD21" s="372">
        <f>NPV('TRC Tool'!$D$12,$K10:BD10)</f>
        <v>14.098399866736456</v>
      </c>
      <c r="BE21" s="372">
        <f>NPV('TRC Tool'!$D$12,$K10:BE10)</f>
        <v>14.145025170260874</v>
      </c>
      <c r="BF21" s="372">
        <f>NPV('TRC Tool'!$D$12,$K10:BF10)</f>
        <v>14.188706361496042</v>
      </c>
      <c r="BG21" s="372">
        <f>NPV('TRC Tool'!$D$12,$K10:BG10)</f>
        <v>14.229629343728726</v>
      </c>
      <c r="BH21" s="372">
        <f>NPV('TRC Tool'!$D$12,$K10:BH10)</f>
        <v>14.267968281552115</v>
      </c>
      <c r="BI21" s="372"/>
    </row>
    <row r="22" spans="2:62" s="211" customFormat="1">
      <c r="C22" s="209" t="s">
        <v>498</v>
      </c>
      <c r="D22" s="209"/>
      <c r="E22" s="210">
        <f>NPV('TRC Tool'!$D$12,$E11:E11)</f>
        <v>0.93685591156080206</v>
      </c>
      <c r="F22" s="210">
        <f>NPV('TRC Tool'!$D$12,$E11:F11)</f>
        <v>1.8145549105872232</v>
      </c>
      <c r="G22" s="210">
        <f>NPV('TRC Tool'!$D$12,$E11:G11)</f>
        <v>2.6368324063961248</v>
      </c>
      <c r="H22" s="210">
        <f>NPV('TRC Tool'!$D$12,$E11:H11)</f>
        <v>3.4071879392881068</v>
      </c>
      <c r="I22" s="210">
        <f>NPV('TRC Tool'!$D$12,$E11:I11)</f>
        <v>4.1289000742815318</v>
      </c>
      <c r="J22" s="210">
        <f>NPV('TRC Tool'!$D$12,$E11:J11)</f>
        <v>4.80504035439529</v>
      </c>
      <c r="K22" s="372">
        <f>NPV('TRC Tool'!$D$12,$K11:K11)</f>
        <v>0.93685591156080206</v>
      </c>
      <c r="L22" s="372">
        <f>NPV('TRC Tool'!$D$12,$K11:L11)</f>
        <v>1.8145549105872232</v>
      </c>
      <c r="M22" s="372">
        <f>NPV('TRC Tool'!$D$12,$K11:M11)</f>
        <v>2.6368324063961248</v>
      </c>
      <c r="N22" s="372">
        <f>NPV('TRC Tool'!$D$12,$K11:N11)</f>
        <v>3.4071879392881068</v>
      </c>
      <c r="O22" s="372">
        <f>NPV('TRC Tool'!$D$12,$K11:O11)</f>
        <v>4.1289000742815318</v>
      </c>
      <c r="P22" s="372">
        <f>NPV('TRC Tool'!$D$12,$K11:P11)</f>
        <v>4.80504035439529</v>
      </c>
      <c r="Q22" s="372">
        <f>NPV('TRC Tool'!$D$12,$K11:Q11)</f>
        <v>5.438486372864241</v>
      </c>
      <c r="R22" s="372">
        <f>NPV('TRC Tool'!$D$12,$K11:R11)</f>
        <v>6.0319340199215308</v>
      </c>
      <c r="S22" s="372">
        <f>NPV('TRC Tool'!$D$12,$K11:S11)</f>
        <v>6.5879089562690005</v>
      </c>
      <c r="T22" s="372">
        <f>NPV('TRC Tool'!$D$12,$K11:T11)</f>
        <v>7.1087773620657684</v>
      </c>
      <c r="U22" s="372">
        <f>NPV('TRC Tool'!$D$12,$K11:U11)</f>
        <v>7.5967560071817219</v>
      </c>
      <c r="V22" s="372">
        <f>NPV('TRC Tool'!$D$12,$K11:V11)</f>
        <v>8.0539216855740339</v>
      </c>
      <c r="W22" s="372">
        <f>NPV('TRC Tool'!$D$12,$K11:W11)</f>
        <v>8.4822200539385744</v>
      </c>
      <c r="X22" s="372">
        <f>NPV('TRC Tool'!$D$12,$K11:X11)</f>
        <v>8.8834739122527413</v>
      </c>
      <c r="Y22" s="372">
        <f>NPV('TRC Tool'!$D$12,$K11:Y11)</f>
        <v>9.2593909614509489</v>
      </c>
      <c r="Z22" s="372">
        <f>NPV('TRC Tool'!$D$12,$K11:Z11)</f>
        <v>9.6115710712487825</v>
      </c>
      <c r="AA22" s="372">
        <f>NPV('TRC Tool'!$D$12,$K11:AA11)</f>
        <v>9.9415130890470138</v>
      </c>
      <c r="AB22" s="372">
        <f>NPV('TRC Tool'!$D$12,$K11:AB11)</f>
        <v>10.250621218893588</v>
      </c>
      <c r="AC22" s="372">
        <f>NPV('TRC Tool'!$D$12,$K11:AC11)</f>
        <v>10.540210997651855</v>
      </c>
      <c r="AD22" s="372">
        <f>NPV('TRC Tool'!$D$12,$K11:AD11)</f>
        <v>10.811514893809122</v>
      </c>
      <c r="AE22" s="372">
        <f>NPV('TRC Tool'!$D$12,$K11:AE11)</f>
        <v>11.065687552753534</v>
      </c>
      <c r="AF22" s="372">
        <f>NPV('TRC Tool'!$D$12,$K11:AF11)</f>
        <v>11.303810710842734</v>
      </c>
      <c r="AG22" s="372">
        <f>NPV('TRC Tool'!$D$12,$K11:AG11)</f>
        <v>11.52689779917813</v>
      </c>
      <c r="AH22" s="372">
        <f>NPV('TRC Tool'!$D$12,$K11:AH11)</f>
        <v>11.735898256678032</v>
      </c>
      <c r="AI22" s="372">
        <f>NPV('TRC Tool'!$D$12,$K11:AI11)</f>
        <v>11.931701570805727</v>
      </c>
      <c r="AJ22" s="372">
        <f>NPV('TRC Tool'!$D$12,$K11:AJ11)</f>
        <v>12.115141063149457</v>
      </c>
      <c r="AK22" s="372">
        <f>NPV('TRC Tool'!$D$12,$K11:AK11)</f>
        <v>12.286997435965391</v>
      </c>
      <c r="AL22" s="372">
        <f>NPV('TRC Tool'!$D$12,$K11:AL11)</f>
        <v>12.448002094777395</v>
      </c>
      <c r="AM22" s="372">
        <f>NPV('TRC Tool'!$D$12,$K11:AM11)</f>
        <v>12.598840261174253</v>
      </c>
      <c r="AN22" s="372">
        <f>NPV('TRC Tool'!$D$12,$K11:AN11)</f>
        <v>12.74015388905214</v>
      </c>
      <c r="AO22" s="372">
        <f>NPV('TRC Tool'!$D$12,$K11:AO11)</f>
        <v>12.872544396713641</v>
      </c>
      <c r="AP22" s="372">
        <f>NPV('TRC Tool'!$D$12,$K11:AP11)</f>
        <v>12.996575226450855</v>
      </c>
      <c r="AQ22" s="372">
        <f>NPV('TRC Tool'!$D$12,$K11:AQ11)</f>
        <v>13.112774242505955</v>
      </c>
      <c r="AR22" s="372">
        <f>NPV('TRC Tool'!$D$12,$K11:AR11)</f>
        <v>13.221635977614724</v>
      </c>
      <c r="AS22" s="372">
        <f>NPV('TRC Tool'!$D$12,$K11:AS11)</f>
        <v>13.32362373769414</v>
      </c>
      <c r="AT22" s="372">
        <f>NPV('TRC Tool'!$D$12,$K11:AT11)</f>
        <v>13.419171573631386</v>
      </c>
      <c r="AU22" s="372">
        <f>NPV('TRC Tool'!$D$12,$K11:AU11)</f>
        <v>13.508686128566037</v>
      </c>
      <c r="AV22" s="372">
        <f>NPV('TRC Tool'!$D$12,$K11:AV11)</f>
        <v>13.592548368527298</v>
      </c>
      <c r="AW22" s="372">
        <f>NPV('TRC Tool'!$D$12,$K11:AW11)</f>
        <v>13.671115203791736</v>
      </c>
      <c r="AX22" s="372">
        <f>NPV('TRC Tool'!$D$12,$K11:AX11)</f>
        <v>13.74472100786185</v>
      </c>
      <c r="AY22" s="372">
        <f>NPV('TRC Tool'!$D$12,$K11:AY11)</f>
        <v>13.813679040530122</v>
      </c>
      <c r="AZ22" s="372">
        <f>NPV('TRC Tool'!$D$12,$K11:AZ11)</f>
        <v>13.878282781084994</v>
      </c>
      <c r="BA22" s="372">
        <f>NPV('TRC Tool'!$D$12,$K11:BA11)</f>
        <v>13.938807177332768</v>
      </c>
      <c r="BB22" s="372">
        <f>NPV('TRC Tool'!$D$12,$K11:BB11)</f>
        <v>13.995509815751142</v>
      </c>
      <c r="BC22" s="372">
        <f>NPV('TRC Tool'!$D$12,$K11:BC11)</f>
        <v>14.048632017754491</v>
      </c>
      <c r="BD22" s="372">
        <f>NPV('TRC Tool'!$D$12,$K11:BD11)</f>
        <v>14.098399866736456</v>
      </c>
      <c r="BE22" s="372">
        <f>NPV('TRC Tool'!$D$12,$K11:BE11)</f>
        <v>14.145025170260874</v>
      </c>
      <c r="BF22" s="372">
        <f>NPV('TRC Tool'!$D$12,$K11:BF11)</f>
        <v>14.188706361496042</v>
      </c>
      <c r="BG22" s="372">
        <f>NPV('TRC Tool'!$D$12,$K11:BG11)</f>
        <v>14.229629343728726</v>
      </c>
      <c r="BH22" s="372">
        <f>NPV('TRC Tool'!$D$12,$K11:BH11)</f>
        <v>14.267968281552115</v>
      </c>
      <c r="BI22" s="372"/>
    </row>
    <row r="23" spans="2:62" s="211" customFormat="1" ht="15">
      <c r="B23" s="211" t="s">
        <v>500</v>
      </c>
      <c r="D23" s="209"/>
      <c r="K23" s="215">
        <v>1</v>
      </c>
      <c r="L23" s="215">
        <v>2</v>
      </c>
      <c r="M23" s="215">
        <v>3</v>
      </c>
      <c r="N23" s="215">
        <v>4</v>
      </c>
      <c r="O23" s="215">
        <v>5</v>
      </c>
      <c r="P23" s="215">
        <v>6</v>
      </c>
      <c r="Q23" s="215">
        <v>7</v>
      </c>
      <c r="R23" s="215">
        <v>8</v>
      </c>
      <c r="S23" s="215">
        <v>9</v>
      </c>
      <c r="T23" s="215">
        <v>10</v>
      </c>
      <c r="U23" s="215">
        <v>11</v>
      </c>
      <c r="V23" s="215">
        <v>12</v>
      </c>
      <c r="W23" s="215">
        <v>13</v>
      </c>
      <c r="X23" s="215">
        <v>14</v>
      </c>
      <c r="Y23" s="215">
        <v>15</v>
      </c>
      <c r="Z23" s="215">
        <v>16</v>
      </c>
      <c r="AA23" s="215">
        <v>17</v>
      </c>
      <c r="AB23" s="215">
        <v>18</v>
      </c>
      <c r="AC23" s="215">
        <v>19</v>
      </c>
      <c r="AD23" s="215">
        <v>20</v>
      </c>
      <c r="AE23" s="215">
        <v>21</v>
      </c>
      <c r="AF23" s="215">
        <v>22</v>
      </c>
      <c r="AG23" s="215">
        <v>23</v>
      </c>
      <c r="AH23" s="215">
        <v>24</v>
      </c>
      <c r="AI23" s="215">
        <v>25</v>
      </c>
      <c r="AJ23" s="215">
        <v>26</v>
      </c>
      <c r="AK23" s="215">
        <v>27</v>
      </c>
      <c r="AL23" s="215">
        <v>28</v>
      </c>
      <c r="AM23" s="215">
        <v>29</v>
      </c>
      <c r="AN23" s="215">
        <v>30</v>
      </c>
      <c r="AO23" s="215">
        <v>31</v>
      </c>
      <c r="AP23" s="215">
        <v>32</v>
      </c>
      <c r="AQ23" s="215">
        <v>33</v>
      </c>
      <c r="AR23" s="215">
        <v>34</v>
      </c>
      <c r="AS23" s="215">
        <v>35</v>
      </c>
      <c r="AT23" s="215">
        <v>36</v>
      </c>
      <c r="AU23" s="215">
        <v>37</v>
      </c>
      <c r="AV23" s="215">
        <v>38</v>
      </c>
      <c r="AW23" s="215">
        <v>39</v>
      </c>
      <c r="AX23" s="215">
        <v>40</v>
      </c>
      <c r="AY23" s="215">
        <v>41</v>
      </c>
      <c r="AZ23" s="215">
        <v>42</v>
      </c>
      <c r="BA23" s="215">
        <v>43</v>
      </c>
      <c r="BB23" s="215">
        <v>44</v>
      </c>
      <c r="BC23" s="215">
        <v>45</v>
      </c>
      <c r="BD23" s="215">
        <v>46</v>
      </c>
      <c r="BE23" s="215">
        <v>47</v>
      </c>
      <c r="BF23" s="215">
        <v>48</v>
      </c>
      <c r="BG23" s="215">
        <v>49</v>
      </c>
      <c r="BH23" s="215">
        <v>50</v>
      </c>
      <c r="BI23" s="215"/>
      <c r="BJ23" s="215"/>
    </row>
    <row r="24" spans="2:62">
      <c r="B24" s="201" t="s">
        <v>501</v>
      </c>
      <c r="E24" s="216" t="s">
        <v>502</v>
      </c>
      <c r="F24" s="216" t="s">
        <v>503</v>
      </c>
      <c r="G24" s="216" t="s">
        <v>504</v>
      </c>
      <c r="I24" s="216" t="s">
        <v>505</v>
      </c>
      <c r="J24" s="216" t="s">
        <v>506</v>
      </c>
      <c r="K24" s="216" t="s">
        <v>507</v>
      </c>
    </row>
    <row r="25" spans="2:62">
      <c r="B25" s="111">
        <f>'TRC Tool'!D15</f>
        <v>0</v>
      </c>
      <c r="D25" s="889" t="s">
        <v>490</v>
      </c>
      <c r="E25" s="890">
        <f>'TRC Tool'!E27</f>
        <v>0</v>
      </c>
      <c r="F25" s="890">
        <f>$E25*'TRC Tool'!$D$14</f>
        <v>0</v>
      </c>
      <c r="G25" s="890">
        <f>$F25*(1+G$56)</f>
        <v>0</v>
      </c>
      <c r="H25" s="891"/>
      <c r="I25" s="892">
        <f ca="1">OFFSET($D13,0,'TRC Tool'!$D$16+6)</f>
        <v>0.43098910640193799</v>
      </c>
      <c r="J25" s="893">
        <f t="shared" ref="J25:J30" si="12">IF($G25&gt;0,$G25*$I25,0)</f>
        <v>0</v>
      </c>
      <c r="K25" s="894">
        <f t="shared" ref="K25:K30" si="13">IF($G25&lt;0,-$G25*$I25,0)</f>
        <v>0</v>
      </c>
      <c r="L25" s="815"/>
      <c r="M25" s="815"/>
      <c r="N25" s="815"/>
      <c r="O25" s="815"/>
      <c r="P25" s="815"/>
      <c r="Q25" s="815"/>
      <c r="R25" s="815"/>
      <c r="S25" s="815"/>
      <c r="T25" s="815"/>
      <c r="U25" s="815"/>
      <c r="V25" s="815"/>
      <c r="W25" s="815"/>
      <c r="X25" s="815"/>
      <c r="Y25" s="815"/>
      <c r="Z25" s="815"/>
      <c r="AA25" s="815"/>
      <c r="AB25" s="815"/>
      <c r="AC25" s="815"/>
      <c r="AD25" s="815"/>
    </row>
    <row r="26" spans="2:62">
      <c r="D26" s="895" t="s">
        <v>491</v>
      </c>
      <c r="E26" s="896">
        <f>'TRC Tool'!F27</f>
        <v>0</v>
      </c>
      <c r="F26" s="896">
        <f>$E26*'TRC Tool'!$D$14</f>
        <v>0</v>
      </c>
      <c r="G26" s="896">
        <f>$F26*(1+G$56)</f>
        <v>0</v>
      </c>
      <c r="H26" s="897"/>
      <c r="I26" s="898">
        <f ca="1">OFFSET($D14,0,'TRC Tool'!$D$16+6)</f>
        <v>0.27695125743147014</v>
      </c>
      <c r="J26" s="899">
        <f t="shared" si="12"/>
        <v>0</v>
      </c>
      <c r="K26" s="900">
        <f t="shared" si="13"/>
        <v>0</v>
      </c>
      <c r="L26" s="815"/>
      <c r="M26" s="815"/>
      <c r="N26" s="815"/>
      <c r="O26" s="815"/>
      <c r="P26" s="815"/>
      <c r="Q26" s="815"/>
      <c r="R26" s="815"/>
      <c r="S26" s="815"/>
      <c r="T26" s="815"/>
      <c r="U26" s="815"/>
      <c r="V26" s="815"/>
      <c r="W26" s="815"/>
      <c r="X26" s="815"/>
      <c r="Y26" s="815"/>
      <c r="Z26" s="815"/>
      <c r="AA26" s="815"/>
      <c r="AB26" s="815"/>
      <c r="AC26" s="815"/>
      <c r="AD26" s="815"/>
    </row>
    <row r="27" spans="2:62">
      <c r="D27" s="895" t="s">
        <v>492</v>
      </c>
      <c r="E27" s="896">
        <f>'TRC Tool'!G27</f>
        <v>0</v>
      </c>
      <c r="F27" s="896">
        <f>$E27*'TRC Tool'!$D$14</f>
        <v>0</v>
      </c>
      <c r="G27" s="896">
        <f>$F27*(1+G$56)</f>
        <v>0</v>
      </c>
      <c r="H27" s="897"/>
      <c r="I27" s="898">
        <f ca="1">OFFSET($D15,0,'TRC Tool'!$D$16+6)</f>
        <v>0.36885570330371548</v>
      </c>
      <c r="J27" s="899">
        <f t="shared" si="12"/>
        <v>0</v>
      </c>
      <c r="K27" s="900">
        <f t="shared" si="13"/>
        <v>0</v>
      </c>
      <c r="L27" s="815"/>
      <c r="M27" s="815"/>
      <c r="N27" s="815"/>
      <c r="O27" s="815"/>
      <c r="P27" s="815"/>
      <c r="Q27" s="815"/>
      <c r="R27" s="815"/>
      <c r="S27" s="815"/>
      <c r="T27" s="815"/>
      <c r="U27" s="815"/>
      <c r="V27" s="815"/>
      <c r="W27" s="815"/>
      <c r="X27" s="815"/>
      <c r="Y27" s="815"/>
      <c r="Z27" s="815"/>
      <c r="AA27" s="815"/>
      <c r="AB27" s="815"/>
      <c r="AC27" s="815"/>
      <c r="AD27" s="815"/>
    </row>
    <row r="28" spans="2:62">
      <c r="D28" s="895" t="s">
        <v>493</v>
      </c>
      <c r="E28" s="896">
        <f>'TRC Tool'!H27</f>
        <v>0</v>
      </c>
      <c r="F28" s="896">
        <f>$E28*'TRC Tool'!$D$14</f>
        <v>0</v>
      </c>
      <c r="G28" s="896">
        <f>$F28*(1+G$56)</f>
        <v>0</v>
      </c>
      <c r="H28" s="897"/>
      <c r="I28" s="898">
        <f ca="1">OFFSET($D16,0,'TRC Tool'!$D$16+6)</f>
        <v>0.28326004586044112</v>
      </c>
      <c r="J28" s="899">
        <f t="shared" si="12"/>
        <v>0</v>
      </c>
      <c r="K28" s="900">
        <f t="shared" si="13"/>
        <v>0</v>
      </c>
      <c r="L28" s="815"/>
      <c r="M28" s="815"/>
      <c r="N28" s="815"/>
      <c r="O28" s="815"/>
      <c r="P28" s="815"/>
      <c r="Q28" s="815"/>
      <c r="R28" s="815"/>
      <c r="S28" s="815"/>
      <c r="T28" s="815"/>
      <c r="U28" s="815"/>
      <c r="V28" s="815"/>
      <c r="W28" s="815"/>
      <c r="X28" s="815"/>
      <c r="Y28" s="815"/>
      <c r="Z28" s="815"/>
      <c r="AA28" s="815"/>
      <c r="AB28" s="815"/>
      <c r="AC28" s="815"/>
      <c r="AD28" s="815"/>
    </row>
    <row r="29" spans="2:62">
      <c r="D29" s="895" t="s">
        <v>494</v>
      </c>
      <c r="E29" s="901">
        <f>'TRC Tool'!K27</f>
        <v>0</v>
      </c>
      <c r="F29" s="901">
        <f>$E29*'TRC Tool'!$D$14</f>
        <v>0</v>
      </c>
      <c r="G29" s="901">
        <f>$F29*(1+G$57)</f>
        <v>0</v>
      </c>
      <c r="H29" s="897"/>
      <c r="I29" s="902">
        <f ca="1">OFFSET($D17,0,'TRC Tool'!$D$16+6)</f>
        <v>320.37761339355114</v>
      </c>
      <c r="J29" s="899">
        <f t="shared" si="12"/>
        <v>0</v>
      </c>
      <c r="K29" s="900">
        <f t="shared" si="13"/>
        <v>0</v>
      </c>
      <c r="L29" s="815"/>
      <c r="M29" s="815"/>
      <c r="N29" s="815"/>
      <c r="O29" s="815"/>
      <c r="P29" s="815"/>
      <c r="Q29" s="815"/>
      <c r="R29" s="815"/>
      <c r="S29" s="815"/>
      <c r="T29" s="815"/>
      <c r="U29" s="815"/>
      <c r="V29" s="815"/>
      <c r="W29" s="815"/>
      <c r="X29" s="815"/>
      <c r="Y29" s="815"/>
      <c r="Z29" s="815"/>
      <c r="AA29" s="815"/>
      <c r="AB29" s="815"/>
      <c r="AC29" s="815"/>
      <c r="AD29" s="815"/>
    </row>
    <row r="30" spans="2:62">
      <c r="D30" s="895" t="s">
        <v>495</v>
      </c>
      <c r="E30" s="896"/>
      <c r="F30" s="896">
        <f>$E30*'TRC Tool'!$D$14</f>
        <v>0</v>
      </c>
      <c r="G30" s="896">
        <f>$F30*(1+G$58)</f>
        <v>0</v>
      </c>
      <c r="H30" s="897"/>
      <c r="I30" s="898">
        <f ca="1">OFFSET($D18,0,'TRC Tool'!$D$16+6)</f>
        <v>3.2193770374448438</v>
      </c>
      <c r="J30" s="899">
        <f t="shared" si="12"/>
        <v>0</v>
      </c>
      <c r="K30" s="900">
        <f t="shared" si="13"/>
        <v>0</v>
      </c>
      <c r="L30" s="815"/>
      <c r="M30" s="815"/>
      <c r="N30" s="815"/>
      <c r="O30" s="815"/>
      <c r="P30" s="815"/>
      <c r="Q30" s="815"/>
      <c r="R30" s="815"/>
      <c r="S30" s="815"/>
      <c r="T30" s="815"/>
      <c r="U30" s="815"/>
      <c r="V30" s="815"/>
      <c r="W30" s="815"/>
      <c r="X30" s="815"/>
      <c r="Y30" s="815"/>
      <c r="Z30" s="815"/>
      <c r="AA30" s="815"/>
      <c r="AB30" s="815"/>
      <c r="AC30" s="815"/>
      <c r="AD30" s="815"/>
    </row>
    <row r="31" spans="2:62">
      <c r="D31" s="895" t="s">
        <v>508</v>
      </c>
      <c r="E31" s="897"/>
      <c r="F31" s="897"/>
      <c r="G31" s="897"/>
      <c r="H31" s="903">
        <f>'TRC Tool'!$D$27</f>
        <v>0</v>
      </c>
      <c r="I31" s="897"/>
      <c r="J31" s="897"/>
      <c r="K31" s="900">
        <f>$H31*'TRC Tool'!$D$14</f>
        <v>0</v>
      </c>
      <c r="L31" s="815"/>
      <c r="M31" s="815"/>
      <c r="N31" s="815"/>
      <c r="O31" s="815"/>
      <c r="P31" s="815"/>
      <c r="Q31" s="815"/>
      <c r="R31" s="815"/>
      <c r="S31" s="815"/>
      <c r="T31" s="815"/>
      <c r="U31" s="815"/>
      <c r="V31" s="815"/>
      <c r="W31" s="815"/>
      <c r="X31" s="815"/>
      <c r="Y31" s="815"/>
      <c r="Z31" s="815"/>
      <c r="AA31" s="815"/>
      <c r="AB31" s="815"/>
      <c r="AC31" s="815"/>
      <c r="AD31" s="815"/>
    </row>
    <row r="32" spans="2:62">
      <c r="D32" s="895" t="s">
        <v>509</v>
      </c>
      <c r="E32" s="896">
        <f>10*'TRC Tool'!D19-'TRC Tool'!L27</f>
        <v>0</v>
      </c>
      <c r="F32" s="897">
        <f>$E32*'TRC Tool'!$D$14</f>
        <v>0</v>
      </c>
      <c r="G32" s="896">
        <f>$F32*(1+G$58)</f>
        <v>0</v>
      </c>
      <c r="H32" s="903">
        <f>Summary!C10</f>
        <v>0</v>
      </c>
      <c r="I32" s="905">
        <f ca="1">OFFSET($D18,0,'TRC Tool'!$D$16+6)</f>
        <v>3.2193770374448438</v>
      </c>
      <c r="J32" s="897"/>
      <c r="K32" s="900">
        <f ca="1">G32*I32</f>
        <v>0</v>
      </c>
      <c r="L32" s="815"/>
      <c r="M32" s="815"/>
      <c r="N32" s="815"/>
      <c r="O32" s="815"/>
      <c r="P32" s="815"/>
      <c r="Q32" s="815"/>
      <c r="R32" s="815"/>
      <c r="S32" s="815"/>
      <c r="T32" s="815"/>
      <c r="U32" s="815"/>
      <c r="V32" s="815"/>
      <c r="W32" s="815"/>
      <c r="X32" s="815"/>
      <c r="Y32" s="815"/>
      <c r="Z32" s="815"/>
      <c r="AA32" s="815"/>
      <c r="AB32" s="815"/>
      <c r="AC32" s="815"/>
      <c r="AD32" s="815"/>
    </row>
    <row r="33" spans="2:30">
      <c r="D33" s="895" t="s">
        <v>510</v>
      </c>
      <c r="E33" s="897"/>
      <c r="F33" s="897"/>
      <c r="G33" s="897"/>
      <c r="H33" s="904">
        <f>'TRC Tool'!D22</f>
        <v>0</v>
      </c>
      <c r="I33" s="905">
        <f ca="1">OFFSET($D22,0,'TRC Tool'!$D$16+6)</f>
        <v>4.80504035439529</v>
      </c>
      <c r="J33" s="897"/>
      <c r="K33" s="900">
        <f ca="1">H33*I33</f>
        <v>0</v>
      </c>
      <c r="L33" s="815"/>
      <c r="M33" s="815"/>
      <c r="N33" s="815"/>
      <c r="O33" s="815"/>
      <c r="P33" s="815"/>
      <c r="Q33" s="815"/>
      <c r="R33" s="815"/>
      <c r="S33" s="815"/>
      <c r="T33" s="815"/>
      <c r="U33" s="815"/>
      <c r="V33" s="815"/>
      <c r="W33" s="815"/>
      <c r="X33" s="815"/>
      <c r="Y33" s="815"/>
      <c r="Z33" s="815"/>
      <c r="AA33" s="815"/>
      <c r="AB33" s="815"/>
      <c r="AC33" s="815"/>
      <c r="AD33" s="815"/>
    </row>
    <row r="34" spans="2:30">
      <c r="D34" s="895" t="s">
        <v>400</v>
      </c>
      <c r="E34" s="897"/>
      <c r="F34" s="897"/>
      <c r="G34" s="897"/>
      <c r="H34" s="903">
        <f>'TRC Tool'!$D$17</f>
        <v>0</v>
      </c>
      <c r="I34" s="897"/>
      <c r="J34" s="897"/>
      <c r="K34" s="900">
        <f>$H34*(1-'TRC Tool'!$D$14)</f>
        <v>0</v>
      </c>
      <c r="L34" s="815"/>
      <c r="M34" s="815"/>
      <c r="N34" s="815"/>
      <c r="O34" s="815"/>
      <c r="P34" s="815"/>
      <c r="Q34" s="815"/>
      <c r="R34" s="815"/>
      <c r="S34" s="815"/>
      <c r="T34" s="815"/>
      <c r="U34" s="815"/>
      <c r="V34" s="815"/>
      <c r="W34" s="815"/>
      <c r="X34" s="815"/>
      <c r="Y34" s="815"/>
      <c r="Z34" s="815"/>
      <c r="AA34" s="815"/>
      <c r="AB34" s="815"/>
      <c r="AC34" s="815"/>
      <c r="AD34" s="815"/>
    </row>
    <row r="35" spans="2:30">
      <c r="D35" s="906" t="s">
        <v>511</v>
      </c>
      <c r="E35" s="907"/>
      <c r="F35" s="907"/>
      <c r="G35" s="907"/>
      <c r="H35" s="908">
        <f>'TRC Tool'!$D$18</f>
        <v>0</v>
      </c>
      <c r="I35" s="907"/>
      <c r="J35" s="907"/>
      <c r="K35" s="909">
        <f>$H35</f>
        <v>0</v>
      </c>
      <c r="O35" s="815"/>
      <c r="P35" s="815"/>
      <c r="Q35" s="815"/>
      <c r="R35" s="815"/>
      <c r="S35" s="815"/>
      <c r="T35" s="815"/>
      <c r="U35" s="815"/>
      <c r="V35" s="815"/>
      <c r="W35" s="815"/>
      <c r="X35" s="815"/>
      <c r="Y35" s="815"/>
      <c r="Z35" s="815"/>
      <c r="AA35" s="815"/>
      <c r="AB35" s="815"/>
      <c r="AC35" s="815"/>
      <c r="AD35" s="815"/>
    </row>
    <row r="36" spans="2:30">
      <c r="D36" s="914"/>
      <c r="E36" s="891"/>
      <c r="F36" s="891"/>
      <c r="G36" s="891"/>
      <c r="H36" s="891"/>
      <c r="I36" s="891"/>
      <c r="J36" s="891"/>
      <c r="K36" s="915"/>
      <c r="O36" s="815"/>
      <c r="P36" s="815"/>
      <c r="Q36" s="815"/>
      <c r="R36" s="815"/>
      <c r="S36" s="815"/>
      <c r="T36" s="815"/>
      <c r="U36" s="815"/>
      <c r="V36" s="815"/>
      <c r="W36" s="815"/>
      <c r="X36" s="815"/>
      <c r="Y36" s="815"/>
      <c r="Z36" s="815"/>
      <c r="AA36" s="815"/>
      <c r="AB36" s="815"/>
      <c r="AC36" s="815"/>
      <c r="AD36" s="815"/>
    </row>
    <row r="37" spans="2:30">
      <c r="D37" s="910" t="s">
        <v>998</v>
      </c>
      <c r="E37" s="911">
        <f ca="1">J37-K37</f>
        <v>0</v>
      </c>
      <c r="F37" s="897"/>
      <c r="G37" s="912" t="s">
        <v>999</v>
      </c>
      <c r="H37" s="913" t="e">
        <f ca="1">J37/K37</f>
        <v>#DIV/0!</v>
      </c>
      <c r="I37" s="897"/>
      <c r="J37" s="899">
        <f>SUM(J25:J36)</f>
        <v>0</v>
      </c>
      <c r="K37" s="900">
        <f ca="1">SUM(K25:K36)</f>
        <v>0</v>
      </c>
      <c r="O37" s="815"/>
      <c r="P37" s="815"/>
      <c r="Q37" s="815"/>
      <c r="R37" s="815"/>
      <c r="S37" s="815"/>
      <c r="T37" s="815"/>
      <c r="U37" s="815"/>
      <c r="V37" s="815"/>
      <c r="W37" s="815"/>
      <c r="X37" s="815"/>
      <c r="Y37" s="815"/>
      <c r="Z37" s="815"/>
      <c r="AA37" s="815"/>
      <c r="AB37" s="815"/>
      <c r="AC37" s="815"/>
      <c r="AD37" s="815"/>
    </row>
    <row r="38" spans="2:30">
      <c r="B38" s="201"/>
      <c r="D38" s="916"/>
      <c r="E38" s="907"/>
      <c r="F38" s="907"/>
      <c r="G38" s="907"/>
      <c r="H38" s="907"/>
      <c r="I38" s="907"/>
      <c r="J38" s="917"/>
      <c r="K38" s="909"/>
      <c r="O38" s="815"/>
      <c r="P38" s="815"/>
      <c r="Q38" s="815"/>
      <c r="R38" s="815"/>
      <c r="S38" s="815"/>
      <c r="T38" s="815"/>
      <c r="U38" s="815"/>
      <c r="V38" s="815"/>
      <c r="W38" s="815"/>
      <c r="X38" s="815"/>
      <c r="Y38" s="815"/>
      <c r="Z38" s="815"/>
      <c r="AA38" s="815"/>
      <c r="AB38" s="815"/>
      <c r="AC38" s="815"/>
      <c r="AD38" s="815"/>
    </row>
    <row r="39" spans="2:30">
      <c r="B39" s="201"/>
      <c r="J39" s="217"/>
      <c r="K39" s="217"/>
      <c r="O39" s="815"/>
      <c r="P39" s="815"/>
      <c r="Q39" s="815"/>
      <c r="R39" s="815"/>
      <c r="S39" s="815"/>
      <c r="T39" s="815"/>
      <c r="U39" s="815"/>
      <c r="V39" s="815"/>
      <c r="W39" s="815"/>
      <c r="X39" s="815"/>
      <c r="Y39" s="815"/>
      <c r="Z39" s="815"/>
      <c r="AA39" s="815"/>
      <c r="AB39" s="815"/>
      <c r="AC39" s="815"/>
      <c r="AD39" s="815"/>
    </row>
    <row r="40" spans="2:30">
      <c r="B40" s="201"/>
      <c r="E40" s="216" t="s">
        <v>502</v>
      </c>
      <c r="F40" s="216" t="s">
        <v>503</v>
      </c>
      <c r="G40" s="216" t="s">
        <v>504</v>
      </c>
      <c r="I40" s="216" t="s">
        <v>505</v>
      </c>
      <c r="J40" s="216" t="s">
        <v>506</v>
      </c>
      <c r="K40" s="216" t="s">
        <v>507</v>
      </c>
      <c r="O40" s="815"/>
      <c r="P40" s="815"/>
      <c r="Q40" s="815"/>
      <c r="R40" s="815"/>
      <c r="S40" s="815"/>
      <c r="T40" s="815"/>
      <c r="U40" s="815"/>
      <c r="V40" s="815"/>
      <c r="W40" s="815"/>
      <c r="X40" s="815"/>
      <c r="Y40" s="815"/>
      <c r="Z40" s="815"/>
      <c r="AA40" s="815"/>
      <c r="AB40" s="815"/>
      <c r="AC40" s="815"/>
      <c r="AD40" s="815"/>
    </row>
    <row r="41" spans="2:30">
      <c r="B41" s="201"/>
      <c r="D41" s="889" t="s">
        <v>496</v>
      </c>
      <c r="E41" s="890">
        <f>'TRC Tool'!I27</f>
        <v>0</v>
      </c>
      <c r="F41" s="890">
        <f>$E41*'TRC Tool'!$D$14</f>
        <v>0</v>
      </c>
      <c r="G41" s="890">
        <f>F41</f>
        <v>0</v>
      </c>
      <c r="H41" s="891"/>
      <c r="I41" s="892">
        <f ca="1">OFFSET($D19,0,'TRC Tool'!$D$16+6)</f>
        <v>0.53074157160454793</v>
      </c>
      <c r="J41" s="893">
        <f>IF($G41&gt;0,$G41*$I41,0)</f>
        <v>0</v>
      </c>
      <c r="K41" s="894">
        <f>IF($G41&lt;0,-$G41*$I41,0)</f>
        <v>0</v>
      </c>
      <c r="O41" s="815"/>
      <c r="P41" s="815"/>
      <c r="Q41" s="815"/>
      <c r="R41" s="815"/>
      <c r="S41" s="815"/>
      <c r="T41" s="815"/>
      <c r="U41" s="815"/>
      <c r="V41" s="815"/>
      <c r="W41" s="815"/>
      <c r="X41" s="815"/>
      <c r="Y41" s="815"/>
      <c r="Z41" s="815"/>
      <c r="AA41" s="815"/>
      <c r="AB41" s="815"/>
      <c r="AC41" s="815"/>
      <c r="AD41" s="815"/>
    </row>
    <row r="42" spans="2:30">
      <c r="B42" s="201"/>
      <c r="D42" s="895" t="s">
        <v>494</v>
      </c>
      <c r="E42" s="901">
        <f>'TRC Tool'!K27</f>
        <v>0</v>
      </c>
      <c r="F42" s="901">
        <f>$E42*'TRC Tool'!$D$14</f>
        <v>0</v>
      </c>
      <c r="G42" s="901">
        <f>$F42*(1+G$57)</f>
        <v>0</v>
      </c>
      <c r="H42" s="897"/>
      <c r="I42" s="902">
        <f ca="1">OFFSET($D17,0,'TRC Tool'!$D$16+6)</f>
        <v>320.37761339355114</v>
      </c>
      <c r="J42" s="899">
        <f>IF($G42&gt;0,$G42*$I42,0)</f>
        <v>0</v>
      </c>
      <c r="K42" s="900">
        <f>IF($G42&lt;0,-$G42*$I42,0)</f>
        <v>0</v>
      </c>
      <c r="O42" s="815"/>
      <c r="P42" s="815"/>
      <c r="Q42" s="815"/>
      <c r="R42" s="815"/>
      <c r="S42" s="815"/>
      <c r="T42" s="815"/>
      <c r="U42" s="815"/>
      <c r="V42" s="815"/>
      <c r="W42" s="815"/>
      <c r="X42" s="815"/>
      <c r="Y42" s="815"/>
      <c r="Z42" s="815"/>
      <c r="AA42" s="815"/>
      <c r="AB42" s="815"/>
      <c r="AC42" s="815"/>
      <c r="AD42" s="815"/>
    </row>
    <row r="43" spans="2:30">
      <c r="B43" s="201"/>
      <c r="D43" s="895" t="s">
        <v>495</v>
      </c>
      <c r="E43" s="896"/>
      <c r="F43" s="896">
        <f>$E43*'TRC Tool'!$D$14</f>
        <v>0</v>
      </c>
      <c r="G43" s="896">
        <f>$F43*(1+G$58)</f>
        <v>0</v>
      </c>
      <c r="H43" s="897"/>
      <c r="I43" s="898">
        <f ca="1">OFFSET($D34,0,'TRC Tool'!$D$16+6)</f>
        <v>0</v>
      </c>
      <c r="J43" s="899">
        <f>IF($G43&gt;0,$G43*$I43,0)</f>
        <v>0</v>
      </c>
      <c r="K43" s="900">
        <f>IF($G43&lt;0,-$G43*$I43,0)</f>
        <v>0</v>
      </c>
      <c r="O43" s="815"/>
      <c r="P43" s="815"/>
      <c r="Q43" s="815"/>
      <c r="R43" s="815"/>
      <c r="S43" s="815"/>
      <c r="T43" s="815"/>
      <c r="U43" s="815"/>
      <c r="V43" s="815"/>
      <c r="W43" s="815"/>
      <c r="X43" s="815"/>
      <c r="Y43" s="815"/>
      <c r="Z43" s="815"/>
      <c r="AA43" s="815"/>
      <c r="AB43" s="815"/>
      <c r="AC43" s="815"/>
      <c r="AD43" s="815"/>
    </row>
    <row r="44" spans="2:30">
      <c r="B44" s="201"/>
      <c r="D44" s="895" t="s">
        <v>508</v>
      </c>
      <c r="E44" s="897"/>
      <c r="F44" s="897"/>
      <c r="G44" s="897"/>
      <c r="H44" s="903">
        <f>'TRC Tool'!$D$27</f>
        <v>0</v>
      </c>
      <c r="I44" s="897"/>
      <c r="J44" s="897"/>
      <c r="K44" s="900">
        <f>$H44*'TRC Tool'!$D$14</f>
        <v>0</v>
      </c>
      <c r="O44" s="815"/>
      <c r="P44" s="815"/>
      <c r="Q44" s="815"/>
      <c r="R44" s="815"/>
      <c r="S44" s="815"/>
      <c r="T44" s="815"/>
      <c r="U44" s="815"/>
      <c r="V44" s="815"/>
      <c r="W44" s="815"/>
      <c r="X44" s="815"/>
      <c r="Y44" s="815"/>
      <c r="Z44" s="815"/>
      <c r="AA44" s="815"/>
      <c r="AB44" s="815"/>
      <c r="AC44" s="815"/>
      <c r="AD44" s="815"/>
    </row>
    <row r="45" spans="2:30">
      <c r="B45" s="201"/>
      <c r="D45" s="895" t="s">
        <v>509</v>
      </c>
      <c r="E45" s="896">
        <f>10*'TRC Tool'!D19-'TRC Tool'!L27</f>
        <v>0</v>
      </c>
      <c r="F45" s="897">
        <f>$E45*'TRC Tool'!$D$14</f>
        <v>0</v>
      </c>
      <c r="G45" s="896">
        <f>$F45*(1+G$58)</f>
        <v>0</v>
      </c>
      <c r="H45" s="903"/>
      <c r="I45" s="905">
        <f ca="1">OFFSET($D21,0,'TRC Tool'!$D$16+6)</f>
        <v>4.80504035439529</v>
      </c>
      <c r="J45" s="897"/>
      <c r="K45" s="900">
        <f ca="1">G45*I45</f>
        <v>0</v>
      </c>
      <c r="O45" s="815"/>
      <c r="P45" s="815"/>
      <c r="Q45" s="815"/>
      <c r="R45" s="815"/>
      <c r="S45" s="815"/>
      <c r="T45" s="815"/>
      <c r="U45" s="815"/>
      <c r="V45" s="815"/>
      <c r="W45" s="815"/>
      <c r="X45" s="815"/>
      <c r="Y45" s="815"/>
      <c r="Z45" s="815"/>
      <c r="AA45" s="815"/>
      <c r="AB45" s="815"/>
      <c r="AC45" s="815"/>
      <c r="AD45" s="815"/>
    </row>
    <row r="46" spans="2:30">
      <c r="B46" s="201"/>
      <c r="D46" s="895" t="s">
        <v>510</v>
      </c>
      <c r="E46" s="897"/>
      <c r="F46" s="897"/>
      <c r="G46" s="897"/>
      <c r="H46" s="904">
        <f>'TRC Tool'!D22</f>
        <v>0</v>
      </c>
      <c r="I46" s="905">
        <f ca="1">OFFSET($D22,0,'TRC Tool'!$D$16+6)</f>
        <v>4.80504035439529</v>
      </c>
      <c r="J46" s="897"/>
      <c r="K46" s="900">
        <f ca="1">H46*I46</f>
        <v>0</v>
      </c>
      <c r="O46" s="815"/>
      <c r="P46" s="815"/>
      <c r="Q46" s="815"/>
      <c r="R46" s="815"/>
      <c r="S46" s="815"/>
      <c r="T46" s="815"/>
      <c r="U46" s="815"/>
      <c r="V46" s="815"/>
      <c r="W46" s="815"/>
      <c r="X46" s="815"/>
      <c r="Y46" s="815"/>
      <c r="Z46" s="815"/>
      <c r="AA46" s="815"/>
      <c r="AB46" s="815"/>
      <c r="AC46" s="815"/>
      <c r="AD46" s="815"/>
    </row>
    <row r="47" spans="2:30">
      <c r="B47" s="201"/>
      <c r="D47" s="895" t="s">
        <v>400</v>
      </c>
      <c r="E47" s="897"/>
      <c r="F47" s="897"/>
      <c r="G47" s="897"/>
      <c r="H47" s="903">
        <f>'TRC Tool'!$D$17</f>
        <v>0</v>
      </c>
      <c r="I47" s="897"/>
      <c r="J47" s="903">
        <f>H47</f>
        <v>0</v>
      </c>
      <c r="K47" s="900">
        <f>$H47*(1-'TRC Tool'!$D$14)</f>
        <v>0</v>
      </c>
      <c r="O47" s="815"/>
      <c r="P47" s="815"/>
      <c r="Q47" s="815"/>
      <c r="R47" s="815"/>
      <c r="S47" s="815"/>
      <c r="T47" s="815"/>
      <c r="U47" s="815"/>
      <c r="V47" s="815"/>
      <c r="W47" s="815"/>
      <c r="X47" s="815"/>
      <c r="Y47" s="815"/>
      <c r="Z47" s="815"/>
      <c r="AA47" s="815"/>
      <c r="AB47" s="815"/>
      <c r="AC47" s="815"/>
      <c r="AD47" s="815"/>
    </row>
    <row r="48" spans="2:30">
      <c r="B48" s="201"/>
      <c r="D48" s="906" t="s">
        <v>511</v>
      </c>
      <c r="E48" s="907"/>
      <c r="F48" s="907"/>
      <c r="G48" s="907"/>
      <c r="H48" s="908">
        <f>Summary!C25</f>
        <v>0</v>
      </c>
      <c r="I48" s="907"/>
      <c r="J48" s="907"/>
      <c r="K48" s="909">
        <f>$H48</f>
        <v>0</v>
      </c>
      <c r="O48" s="815"/>
      <c r="P48" s="815"/>
      <c r="Q48" s="815"/>
      <c r="R48" s="815"/>
      <c r="S48" s="815"/>
      <c r="T48" s="815"/>
      <c r="U48" s="815"/>
      <c r="V48" s="815"/>
      <c r="W48" s="815"/>
      <c r="X48" s="815"/>
      <c r="Y48" s="815"/>
      <c r="Z48" s="815"/>
      <c r="AA48" s="815"/>
      <c r="AB48" s="815"/>
      <c r="AC48" s="815"/>
      <c r="AD48" s="815"/>
    </row>
    <row r="49" spans="2:30">
      <c r="B49" s="201"/>
      <c r="D49" s="914"/>
      <c r="E49" s="891"/>
      <c r="F49" s="891"/>
      <c r="G49" s="891"/>
      <c r="H49" s="891"/>
      <c r="I49" s="891"/>
      <c r="J49" s="891"/>
      <c r="K49" s="915"/>
      <c r="O49" s="815"/>
      <c r="P49" s="815"/>
      <c r="Q49" s="815"/>
      <c r="R49" s="815"/>
      <c r="S49" s="815"/>
      <c r="T49" s="815"/>
      <c r="U49" s="815"/>
      <c r="V49" s="815"/>
      <c r="W49" s="815"/>
      <c r="X49" s="815"/>
      <c r="Y49" s="815"/>
      <c r="Z49" s="815"/>
      <c r="AA49" s="815"/>
      <c r="AB49" s="815"/>
      <c r="AC49" s="815"/>
      <c r="AD49" s="815"/>
    </row>
    <row r="50" spans="2:30">
      <c r="B50" s="201"/>
      <c r="D50" s="910" t="s">
        <v>998</v>
      </c>
      <c r="E50" s="911">
        <f ca="1">J50-K50</f>
        <v>0</v>
      </c>
      <c r="F50" s="897"/>
      <c r="G50" s="912" t="s">
        <v>999</v>
      </c>
      <c r="H50" s="913" t="e">
        <f ca="1">J50/K50</f>
        <v>#DIV/0!</v>
      </c>
      <c r="I50" s="897"/>
      <c r="J50" s="899">
        <f>SUM(J41:J49)</f>
        <v>0</v>
      </c>
      <c r="K50" s="900">
        <f ca="1">SUM(K41:K49)</f>
        <v>0</v>
      </c>
      <c r="O50" s="815"/>
      <c r="P50" s="815"/>
      <c r="Q50" s="815"/>
      <c r="R50" s="815"/>
      <c r="S50" s="815"/>
      <c r="T50" s="815"/>
      <c r="U50" s="815"/>
      <c r="V50" s="815"/>
      <c r="W50" s="815"/>
      <c r="X50" s="815"/>
      <c r="Y50" s="815"/>
      <c r="Z50" s="815"/>
      <c r="AA50" s="815"/>
      <c r="AB50" s="815"/>
      <c r="AC50" s="815"/>
      <c r="AD50" s="815"/>
    </row>
    <row r="51" spans="2:30">
      <c r="B51" s="201"/>
      <c r="D51" s="916"/>
      <c r="E51" s="907"/>
      <c r="F51" s="907"/>
      <c r="G51" s="907"/>
      <c r="H51" s="907"/>
      <c r="I51" s="907"/>
      <c r="J51" s="917"/>
      <c r="K51" s="909"/>
      <c r="O51" s="815"/>
      <c r="P51" s="815"/>
      <c r="Q51" s="815"/>
      <c r="R51" s="815"/>
      <c r="S51" s="815"/>
      <c r="T51" s="815"/>
      <c r="U51" s="815"/>
      <c r="V51" s="815"/>
      <c r="W51" s="815"/>
      <c r="X51" s="815"/>
      <c r="Y51" s="815"/>
      <c r="Z51" s="815"/>
      <c r="AA51" s="815"/>
      <c r="AB51" s="815"/>
      <c r="AC51" s="815"/>
      <c r="AD51" s="815"/>
    </row>
    <row r="52" spans="2:30">
      <c r="B52" s="201"/>
      <c r="J52" s="217"/>
      <c r="K52" s="217"/>
      <c r="O52" s="815"/>
      <c r="P52" s="815"/>
      <c r="Q52" s="815"/>
      <c r="R52" s="815"/>
      <c r="S52" s="815"/>
      <c r="T52" s="815"/>
      <c r="U52" s="815"/>
      <c r="V52" s="815"/>
      <c r="W52" s="815"/>
      <c r="X52" s="815"/>
      <c r="Y52" s="815"/>
      <c r="Z52" s="815"/>
      <c r="AA52" s="815"/>
      <c r="AB52" s="815"/>
      <c r="AC52" s="815"/>
      <c r="AD52" s="815"/>
    </row>
    <row r="53" spans="2:30">
      <c r="B53" s="201"/>
      <c r="J53" s="217"/>
      <c r="K53" s="217"/>
      <c r="O53" s="815"/>
      <c r="P53" s="815"/>
      <c r="Q53" s="815"/>
      <c r="R53" s="815"/>
      <c r="S53" s="815"/>
      <c r="T53" s="815"/>
      <c r="U53" s="815"/>
      <c r="V53" s="815"/>
      <c r="W53" s="815"/>
      <c r="X53" s="815"/>
      <c r="Y53" s="815"/>
      <c r="Z53" s="815"/>
      <c r="AA53" s="815"/>
      <c r="AB53" s="815"/>
      <c r="AC53" s="815"/>
      <c r="AD53" s="815"/>
    </row>
    <row r="54" spans="2:30">
      <c r="B54" s="201"/>
      <c r="J54" s="217"/>
      <c r="K54" s="217"/>
      <c r="O54" s="815"/>
      <c r="P54" s="815"/>
      <c r="Q54" s="815"/>
      <c r="R54" s="815"/>
      <c r="S54" s="815"/>
      <c r="T54" s="815"/>
      <c r="U54" s="815"/>
      <c r="V54" s="815"/>
      <c r="W54" s="815"/>
      <c r="X54" s="815"/>
      <c r="Y54" s="815"/>
      <c r="Z54" s="815"/>
      <c r="AA54" s="815"/>
      <c r="AB54" s="815"/>
      <c r="AC54" s="815"/>
      <c r="AD54" s="815"/>
    </row>
    <row r="55" spans="2:30">
      <c r="B55" s="201" t="s">
        <v>512</v>
      </c>
      <c r="J55" s="217"/>
      <c r="K55" s="217"/>
      <c r="O55" s="815"/>
      <c r="P55" s="815"/>
      <c r="Q55" s="815"/>
      <c r="R55" s="815"/>
      <c r="S55" s="815"/>
      <c r="T55" s="815"/>
      <c r="U55" s="815"/>
      <c r="V55" s="815"/>
      <c r="W55" s="815"/>
      <c r="X55" s="815"/>
      <c r="Y55" s="815"/>
      <c r="Z55" s="815"/>
      <c r="AA55" s="815"/>
      <c r="AB55" s="815"/>
      <c r="AC55" s="815"/>
      <c r="AD55" s="815"/>
    </row>
    <row r="56" spans="2:30">
      <c r="D56" s="209" t="s">
        <v>513</v>
      </c>
      <c r="G56" s="218">
        <v>6.8000000000000005E-2</v>
      </c>
      <c r="O56" s="815"/>
      <c r="P56" s="815"/>
      <c r="Q56" s="815"/>
      <c r="R56" s="815"/>
      <c r="S56" s="815"/>
      <c r="T56" s="815"/>
      <c r="U56" s="815"/>
      <c r="V56" s="815"/>
      <c r="W56" s="815"/>
      <c r="X56" s="815"/>
      <c r="Y56" s="815"/>
      <c r="Z56" s="815"/>
      <c r="AA56" s="815"/>
      <c r="AB56" s="815"/>
      <c r="AC56" s="815"/>
      <c r="AD56" s="815"/>
    </row>
    <row r="57" spans="2:30">
      <c r="D57" s="209" t="s">
        <v>514</v>
      </c>
      <c r="G57" s="218">
        <v>9.2999999999999999E-2</v>
      </c>
      <c r="J57" s="111" t="e">
        <f ca="1">J37/K37</f>
        <v>#DIV/0!</v>
      </c>
      <c r="O57" s="815"/>
      <c r="P57" s="815"/>
      <c r="Q57" s="815"/>
      <c r="R57" s="815"/>
      <c r="S57" s="815"/>
      <c r="T57" s="815"/>
      <c r="U57" s="815"/>
      <c r="V57" s="815"/>
      <c r="W57" s="815"/>
      <c r="X57" s="815"/>
      <c r="Y57" s="815"/>
      <c r="Z57" s="815"/>
      <c r="AA57" s="815"/>
      <c r="AB57" s="815"/>
      <c r="AC57" s="815"/>
      <c r="AD57" s="815"/>
    </row>
    <row r="58" spans="2:30">
      <c r="D58" s="209" t="s">
        <v>515</v>
      </c>
      <c r="G58" s="218">
        <v>0.02</v>
      </c>
      <c r="O58" s="815"/>
      <c r="P58" s="815"/>
      <c r="Q58" s="815"/>
      <c r="R58" s="815"/>
      <c r="S58" s="815"/>
      <c r="T58" s="815"/>
      <c r="U58" s="815"/>
      <c r="V58" s="815"/>
    </row>
    <row r="59" spans="2:30">
      <c r="J59" s="217">
        <f ca="1">J37-K37</f>
        <v>0</v>
      </c>
      <c r="O59" s="815"/>
      <c r="P59" s="815"/>
      <c r="Q59" s="815"/>
      <c r="R59" s="815"/>
      <c r="S59" s="815"/>
      <c r="T59" s="815"/>
      <c r="U59" s="815"/>
      <c r="V59" s="815"/>
    </row>
    <row r="60" spans="2:30">
      <c r="O60" s="815"/>
      <c r="P60" s="815"/>
      <c r="Q60" s="815"/>
      <c r="R60" s="815"/>
      <c r="S60" s="815"/>
      <c r="T60" s="815"/>
      <c r="U60" s="815"/>
      <c r="V60" s="815"/>
    </row>
    <row r="61" spans="2:30">
      <c r="O61" s="815"/>
    </row>
    <row r="62" spans="2:30">
      <c r="O62" s="815"/>
    </row>
    <row r="63" spans="2:30" ht="15">
      <c r="B63" s="201" t="s">
        <v>516</v>
      </c>
      <c r="C63" s="219">
        <v>250</v>
      </c>
      <c r="O63" s="815"/>
    </row>
    <row r="64" spans="2:30" ht="15">
      <c r="B64" s="201" t="s">
        <v>517</v>
      </c>
      <c r="C64" s="220">
        <v>0.105</v>
      </c>
      <c r="O64" s="815"/>
    </row>
    <row r="65" spans="2:15">
      <c r="O65" s="815"/>
    </row>
    <row r="66" spans="2:15">
      <c r="B66" s="200" t="s">
        <v>518</v>
      </c>
      <c r="C66" s="200" t="s">
        <v>519</v>
      </c>
      <c r="D66" s="200" t="s">
        <v>520</v>
      </c>
      <c r="E66" s="200" t="s">
        <v>521</v>
      </c>
      <c r="F66" s="200"/>
      <c r="G66" s="200"/>
    </row>
    <row r="67" spans="2:15" ht="15">
      <c r="B67" s="201" t="s">
        <v>426</v>
      </c>
      <c r="C67" s="111" t="s">
        <v>427</v>
      </c>
      <c r="D67" s="202">
        <v>0.6</v>
      </c>
      <c r="E67" s="221">
        <v>0.42191223913193793</v>
      </c>
    </row>
    <row r="68" spans="2:15" ht="15">
      <c r="B68" s="201"/>
      <c r="C68" s="111" t="s">
        <v>430</v>
      </c>
      <c r="D68" s="202">
        <v>0.6</v>
      </c>
      <c r="E68" s="221">
        <v>0.42191223913193793</v>
      </c>
    </row>
    <row r="69" spans="2:15" ht="15">
      <c r="B69" s="201"/>
      <c r="C69" s="111" t="s">
        <v>432</v>
      </c>
      <c r="D69" s="202">
        <v>0.73</v>
      </c>
      <c r="E69" s="221">
        <v>1.0205644273038097</v>
      </c>
    </row>
    <row r="70" spans="2:15" ht="15">
      <c r="B70" s="201"/>
      <c r="C70" s="111" t="s">
        <v>435</v>
      </c>
      <c r="D70" s="202">
        <v>0.9</v>
      </c>
      <c r="E70" s="221">
        <v>3.6637686232409412</v>
      </c>
    </row>
    <row r="71" spans="2:15" ht="15">
      <c r="B71" s="201"/>
      <c r="C71" s="111" t="s">
        <v>438</v>
      </c>
      <c r="D71" s="202">
        <v>0.8</v>
      </c>
      <c r="E71" s="221">
        <v>1.0965130898437214</v>
      </c>
    </row>
    <row r="72" spans="2:15" ht="15">
      <c r="B72" s="201"/>
      <c r="C72" s="111" t="s">
        <v>441</v>
      </c>
      <c r="D72" s="202">
        <v>0.6</v>
      </c>
      <c r="E72" s="221">
        <v>0.6151986409439828</v>
      </c>
    </row>
    <row r="73" spans="2:15" ht="15">
      <c r="B73" s="201"/>
      <c r="C73" s="201" t="s">
        <v>445</v>
      </c>
      <c r="D73" s="202">
        <v>0.9</v>
      </c>
      <c r="E73" s="221">
        <v>2.2373908889273038</v>
      </c>
    </row>
    <row r="74" spans="2:15">
      <c r="B74" s="201"/>
      <c r="C74" s="222" t="s">
        <v>397</v>
      </c>
      <c r="D74" s="223">
        <v>1</v>
      </c>
      <c r="E74" s="224">
        <v>0.17</v>
      </c>
    </row>
    <row r="78" spans="2:15">
      <c r="B78" s="225" t="s">
        <v>395</v>
      </c>
      <c r="C78" s="226">
        <v>8.1799999999999998E-2</v>
      </c>
    </row>
    <row r="85" spans="1:2">
      <c r="A85" s="227" t="s">
        <v>522</v>
      </c>
      <c r="B85" s="228">
        <v>40925</v>
      </c>
    </row>
  </sheetData>
  <customSheetViews>
    <customSheetView guid="{C56B3D6B-3B98-4A17-BD3C-B9F218E372DD}" scale="90" showGridLines="0" state="hidden" topLeftCell="C1">
      <selection activeCell="I29" sqref="I29"/>
      <pageMargins left="0.7" right="0.7" top="0.75" bottom="0.75" header="0.3" footer="0.3"/>
      <pageSetup orientation="portrait" r:id="rId1"/>
    </customSheetView>
    <customSheetView guid="{108BB875-1A79-407F-97F6-6D743F46DF3B}" scale="90" showGridLines="0" state="hidden" topLeftCell="C1">
      <selection activeCell="I29" sqref="I29"/>
      <pageMargins left="0.7" right="0.7" top="0.75" bottom="0.75" header="0.3" footer="0.3"/>
      <pageSetup orientation="portrait" r:id="rId2"/>
    </customSheetView>
  </customSheetViews>
  <pageMargins left="0.7" right="0.7" top="0.75" bottom="0.75" header="0.3" footer="0.3"/>
  <pageSetup orientation="portrait"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B1:BK59"/>
  <sheetViews>
    <sheetView showGridLines="0" topLeftCell="C10" zoomScale="90" zoomScaleNormal="90" workbookViewId="0">
      <selection activeCell="J25" sqref="J25:J28"/>
    </sheetView>
  </sheetViews>
  <sheetFormatPr defaultRowHeight="12.75"/>
  <cols>
    <col min="1" max="2" width="9.28515625" style="111"/>
    <col min="3" max="3" width="12.5703125" style="111" customWidth="1"/>
    <col min="4" max="4" width="10.5703125" style="111" customWidth="1"/>
    <col min="5" max="5" width="13.42578125" style="111" customWidth="1"/>
    <col min="6" max="11" width="15" style="111" customWidth="1"/>
    <col min="12" max="24" width="7.5703125" style="111" customWidth="1"/>
    <col min="25" max="33" width="9.28515625" style="111"/>
    <col min="34" max="41" width="9" style="111"/>
    <col min="42" max="59" width="9.28515625" style="111"/>
    <col min="60" max="60" width="9" style="111"/>
    <col min="61" max="276" width="9.28515625" style="111"/>
    <col min="277" max="277" width="12.5703125" style="111" customWidth="1"/>
    <col min="278" max="278" width="10.5703125" style="111" customWidth="1"/>
    <col min="279" max="298" width="7.5703125" style="111" customWidth="1"/>
    <col min="299" max="532" width="9.28515625" style="111"/>
    <col min="533" max="533" width="12.5703125" style="111" customWidth="1"/>
    <col min="534" max="534" width="10.5703125" style="111" customWidth="1"/>
    <col min="535" max="554" width="7.5703125" style="111" customWidth="1"/>
    <col min="555" max="788" width="9.28515625" style="111"/>
    <col min="789" max="789" width="12.5703125" style="111" customWidth="1"/>
    <col min="790" max="790" width="10.5703125" style="111" customWidth="1"/>
    <col min="791" max="810" width="7.5703125" style="111" customWidth="1"/>
    <col min="811" max="1044" width="9.28515625" style="111"/>
    <col min="1045" max="1045" width="12.5703125" style="111" customWidth="1"/>
    <col min="1046" max="1046" width="10.5703125" style="111" customWidth="1"/>
    <col min="1047" max="1066" width="7.5703125" style="111" customWidth="1"/>
    <col min="1067" max="1300" width="9.28515625" style="111"/>
    <col min="1301" max="1301" width="12.5703125" style="111" customWidth="1"/>
    <col min="1302" max="1302" width="10.5703125" style="111" customWidth="1"/>
    <col min="1303" max="1322" width="7.5703125" style="111" customWidth="1"/>
    <col min="1323" max="1556" width="9.28515625" style="111"/>
    <col min="1557" max="1557" width="12.5703125" style="111" customWidth="1"/>
    <col min="1558" max="1558" width="10.5703125" style="111" customWidth="1"/>
    <col min="1559" max="1578" width="7.5703125" style="111" customWidth="1"/>
    <col min="1579" max="1812" width="9.28515625" style="111"/>
    <col min="1813" max="1813" width="12.5703125" style="111" customWidth="1"/>
    <col min="1814" max="1814" width="10.5703125" style="111" customWidth="1"/>
    <col min="1815" max="1834" width="7.5703125" style="111" customWidth="1"/>
    <col min="1835" max="2068" width="9.28515625" style="111"/>
    <col min="2069" max="2069" width="12.5703125" style="111" customWidth="1"/>
    <col min="2070" max="2070" width="10.5703125" style="111" customWidth="1"/>
    <col min="2071" max="2090" width="7.5703125" style="111" customWidth="1"/>
    <col min="2091" max="2324" width="9.28515625" style="111"/>
    <col min="2325" max="2325" width="12.5703125" style="111" customWidth="1"/>
    <col min="2326" max="2326" width="10.5703125" style="111" customWidth="1"/>
    <col min="2327" max="2346" width="7.5703125" style="111" customWidth="1"/>
    <col min="2347" max="2580" width="9.28515625" style="111"/>
    <col min="2581" max="2581" width="12.5703125" style="111" customWidth="1"/>
    <col min="2582" max="2582" width="10.5703125" style="111" customWidth="1"/>
    <col min="2583" max="2602" width="7.5703125" style="111" customWidth="1"/>
    <col min="2603" max="2836" width="9.28515625" style="111"/>
    <col min="2837" max="2837" width="12.5703125" style="111" customWidth="1"/>
    <col min="2838" max="2838" width="10.5703125" style="111" customWidth="1"/>
    <col min="2839" max="2858" width="7.5703125" style="111" customWidth="1"/>
    <col min="2859" max="3092" width="9.28515625" style="111"/>
    <col min="3093" max="3093" width="12.5703125" style="111" customWidth="1"/>
    <col min="3094" max="3094" width="10.5703125" style="111" customWidth="1"/>
    <col min="3095" max="3114" width="7.5703125" style="111" customWidth="1"/>
    <col min="3115" max="3348" width="9.28515625" style="111"/>
    <col min="3349" max="3349" width="12.5703125" style="111" customWidth="1"/>
    <col min="3350" max="3350" width="10.5703125" style="111" customWidth="1"/>
    <col min="3351" max="3370" width="7.5703125" style="111" customWidth="1"/>
    <col min="3371" max="3604" width="9.28515625" style="111"/>
    <col min="3605" max="3605" width="12.5703125" style="111" customWidth="1"/>
    <col min="3606" max="3606" width="10.5703125" style="111" customWidth="1"/>
    <col min="3607" max="3626" width="7.5703125" style="111" customWidth="1"/>
    <col min="3627" max="3860" width="9.28515625" style="111"/>
    <col min="3861" max="3861" width="12.5703125" style="111" customWidth="1"/>
    <col min="3862" max="3862" width="10.5703125" style="111" customWidth="1"/>
    <col min="3863" max="3882" width="7.5703125" style="111" customWidth="1"/>
    <col min="3883" max="4116" width="9.28515625" style="111"/>
    <col min="4117" max="4117" width="12.5703125" style="111" customWidth="1"/>
    <col min="4118" max="4118" width="10.5703125" style="111" customWidth="1"/>
    <col min="4119" max="4138" width="7.5703125" style="111" customWidth="1"/>
    <col min="4139" max="4372" width="9.28515625" style="111"/>
    <col min="4373" max="4373" width="12.5703125" style="111" customWidth="1"/>
    <col min="4374" max="4374" width="10.5703125" style="111" customWidth="1"/>
    <col min="4375" max="4394" width="7.5703125" style="111" customWidth="1"/>
    <col min="4395" max="4628" width="9.28515625" style="111"/>
    <col min="4629" max="4629" width="12.5703125" style="111" customWidth="1"/>
    <col min="4630" max="4630" width="10.5703125" style="111" customWidth="1"/>
    <col min="4631" max="4650" width="7.5703125" style="111" customWidth="1"/>
    <col min="4651" max="4884" width="9.28515625" style="111"/>
    <col min="4885" max="4885" width="12.5703125" style="111" customWidth="1"/>
    <col min="4886" max="4886" width="10.5703125" style="111" customWidth="1"/>
    <col min="4887" max="4906" width="7.5703125" style="111" customWidth="1"/>
    <col min="4907" max="5140" width="9.28515625" style="111"/>
    <col min="5141" max="5141" width="12.5703125" style="111" customWidth="1"/>
    <col min="5142" max="5142" width="10.5703125" style="111" customWidth="1"/>
    <col min="5143" max="5162" width="7.5703125" style="111" customWidth="1"/>
    <col min="5163" max="5396" width="9.28515625" style="111"/>
    <col min="5397" max="5397" width="12.5703125" style="111" customWidth="1"/>
    <col min="5398" max="5398" width="10.5703125" style="111" customWidth="1"/>
    <col min="5399" max="5418" width="7.5703125" style="111" customWidth="1"/>
    <col min="5419" max="5652" width="9.28515625" style="111"/>
    <col min="5653" max="5653" width="12.5703125" style="111" customWidth="1"/>
    <col min="5654" max="5654" width="10.5703125" style="111" customWidth="1"/>
    <col min="5655" max="5674" width="7.5703125" style="111" customWidth="1"/>
    <col min="5675" max="5908" width="9.28515625" style="111"/>
    <col min="5909" max="5909" width="12.5703125" style="111" customWidth="1"/>
    <col min="5910" max="5910" width="10.5703125" style="111" customWidth="1"/>
    <col min="5911" max="5930" width="7.5703125" style="111" customWidth="1"/>
    <col min="5931" max="6164" width="9.28515625" style="111"/>
    <col min="6165" max="6165" width="12.5703125" style="111" customWidth="1"/>
    <col min="6166" max="6166" width="10.5703125" style="111" customWidth="1"/>
    <col min="6167" max="6186" width="7.5703125" style="111" customWidth="1"/>
    <col min="6187" max="6420" width="9.28515625" style="111"/>
    <col min="6421" max="6421" width="12.5703125" style="111" customWidth="1"/>
    <col min="6422" max="6422" width="10.5703125" style="111" customWidth="1"/>
    <col min="6423" max="6442" width="7.5703125" style="111" customWidth="1"/>
    <col min="6443" max="6676" width="9.28515625" style="111"/>
    <col min="6677" max="6677" width="12.5703125" style="111" customWidth="1"/>
    <col min="6678" max="6678" width="10.5703125" style="111" customWidth="1"/>
    <col min="6679" max="6698" width="7.5703125" style="111" customWidth="1"/>
    <col min="6699" max="6932" width="9.28515625" style="111"/>
    <col min="6933" max="6933" width="12.5703125" style="111" customWidth="1"/>
    <col min="6934" max="6934" width="10.5703125" style="111" customWidth="1"/>
    <col min="6935" max="6954" width="7.5703125" style="111" customWidth="1"/>
    <col min="6955" max="7188" width="9.28515625" style="111"/>
    <col min="7189" max="7189" width="12.5703125" style="111" customWidth="1"/>
    <col min="7190" max="7190" width="10.5703125" style="111" customWidth="1"/>
    <col min="7191" max="7210" width="7.5703125" style="111" customWidth="1"/>
    <col min="7211" max="7444" width="9.28515625" style="111"/>
    <col min="7445" max="7445" width="12.5703125" style="111" customWidth="1"/>
    <col min="7446" max="7446" width="10.5703125" style="111" customWidth="1"/>
    <col min="7447" max="7466" width="7.5703125" style="111" customWidth="1"/>
    <col min="7467" max="7700" width="9.28515625" style="111"/>
    <col min="7701" max="7701" width="12.5703125" style="111" customWidth="1"/>
    <col min="7702" max="7702" width="10.5703125" style="111" customWidth="1"/>
    <col min="7703" max="7722" width="7.5703125" style="111" customWidth="1"/>
    <col min="7723" max="7956" width="9.28515625" style="111"/>
    <col min="7957" max="7957" width="12.5703125" style="111" customWidth="1"/>
    <col min="7958" max="7958" width="10.5703125" style="111" customWidth="1"/>
    <col min="7959" max="7978" width="7.5703125" style="111" customWidth="1"/>
    <col min="7979" max="8212" width="9.28515625" style="111"/>
    <col min="8213" max="8213" width="12.5703125" style="111" customWidth="1"/>
    <col min="8214" max="8214" width="10.5703125" style="111" customWidth="1"/>
    <col min="8215" max="8234" width="7.5703125" style="111" customWidth="1"/>
    <col min="8235" max="8468" width="9.28515625" style="111"/>
    <col min="8469" max="8469" width="12.5703125" style="111" customWidth="1"/>
    <col min="8470" max="8470" width="10.5703125" style="111" customWidth="1"/>
    <col min="8471" max="8490" width="7.5703125" style="111" customWidth="1"/>
    <col min="8491" max="8724" width="9.28515625" style="111"/>
    <col min="8725" max="8725" width="12.5703125" style="111" customWidth="1"/>
    <col min="8726" max="8726" width="10.5703125" style="111" customWidth="1"/>
    <col min="8727" max="8746" width="7.5703125" style="111" customWidth="1"/>
    <col min="8747" max="8980" width="9.28515625" style="111"/>
    <col min="8981" max="8981" width="12.5703125" style="111" customWidth="1"/>
    <col min="8982" max="8982" width="10.5703125" style="111" customWidth="1"/>
    <col min="8983" max="9002" width="7.5703125" style="111" customWidth="1"/>
    <col min="9003" max="9236" width="9.28515625" style="111"/>
    <col min="9237" max="9237" width="12.5703125" style="111" customWidth="1"/>
    <col min="9238" max="9238" width="10.5703125" style="111" customWidth="1"/>
    <col min="9239" max="9258" width="7.5703125" style="111" customWidth="1"/>
    <col min="9259" max="9492" width="9.28515625" style="111"/>
    <col min="9493" max="9493" width="12.5703125" style="111" customWidth="1"/>
    <col min="9494" max="9494" width="10.5703125" style="111" customWidth="1"/>
    <col min="9495" max="9514" width="7.5703125" style="111" customWidth="1"/>
    <col min="9515" max="9748" width="9.28515625" style="111"/>
    <col min="9749" max="9749" width="12.5703125" style="111" customWidth="1"/>
    <col min="9750" max="9750" width="10.5703125" style="111" customWidth="1"/>
    <col min="9751" max="9770" width="7.5703125" style="111" customWidth="1"/>
    <col min="9771" max="10004" width="9.28515625" style="111"/>
    <col min="10005" max="10005" width="12.5703125" style="111" customWidth="1"/>
    <col min="10006" max="10006" width="10.5703125" style="111" customWidth="1"/>
    <col min="10007" max="10026" width="7.5703125" style="111" customWidth="1"/>
    <col min="10027" max="10260" width="9.28515625" style="111"/>
    <col min="10261" max="10261" width="12.5703125" style="111" customWidth="1"/>
    <col min="10262" max="10262" width="10.5703125" style="111" customWidth="1"/>
    <col min="10263" max="10282" width="7.5703125" style="111" customWidth="1"/>
    <col min="10283" max="10516" width="9.28515625" style="111"/>
    <col min="10517" max="10517" width="12.5703125" style="111" customWidth="1"/>
    <col min="10518" max="10518" width="10.5703125" style="111" customWidth="1"/>
    <col min="10519" max="10538" width="7.5703125" style="111" customWidth="1"/>
    <col min="10539" max="10772" width="9.28515625" style="111"/>
    <col min="10773" max="10773" width="12.5703125" style="111" customWidth="1"/>
    <col min="10774" max="10774" width="10.5703125" style="111" customWidth="1"/>
    <col min="10775" max="10794" width="7.5703125" style="111" customWidth="1"/>
    <col min="10795" max="11028" width="9.28515625" style="111"/>
    <col min="11029" max="11029" width="12.5703125" style="111" customWidth="1"/>
    <col min="11030" max="11030" width="10.5703125" style="111" customWidth="1"/>
    <col min="11031" max="11050" width="7.5703125" style="111" customWidth="1"/>
    <col min="11051" max="11284" width="9.28515625" style="111"/>
    <col min="11285" max="11285" width="12.5703125" style="111" customWidth="1"/>
    <col min="11286" max="11286" width="10.5703125" style="111" customWidth="1"/>
    <col min="11287" max="11306" width="7.5703125" style="111" customWidth="1"/>
    <col min="11307" max="11540" width="9.28515625" style="111"/>
    <col min="11541" max="11541" width="12.5703125" style="111" customWidth="1"/>
    <col min="11542" max="11542" width="10.5703125" style="111" customWidth="1"/>
    <col min="11543" max="11562" width="7.5703125" style="111" customWidth="1"/>
    <col min="11563" max="11796" width="9.28515625" style="111"/>
    <col min="11797" max="11797" width="12.5703125" style="111" customWidth="1"/>
    <col min="11798" max="11798" width="10.5703125" style="111" customWidth="1"/>
    <col min="11799" max="11818" width="7.5703125" style="111" customWidth="1"/>
    <col min="11819" max="12052" width="9.28515625" style="111"/>
    <col min="12053" max="12053" width="12.5703125" style="111" customWidth="1"/>
    <col min="12054" max="12054" width="10.5703125" style="111" customWidth="1"/>
    <col min="12055" max="12074" width="7.5703125" style="111" customWidth="1"/>
    <col min="12075" max="12308" width="9.28515625" style="111"/>
    <col min="12309" max="12309" width="12.5703125" style="111" customWidth="1"/>
    <col min="12310" max="12310" width="10.5703125" style="111" customWidth="1"/>
    <col min="12311" max="12330" width="7.5703125" style="111" customWidth="1"/>
    <col min="12331" max="12564" width="9.28515625" style="111"/>
    <col min="12565" max="12565" width="12.5703125" style="111" customWidth="1"/>
    <col min="12566" max="12566" width="10.5703125" style="111" customWidth="1"/>
    <col min="12567" max="12586" width="7.5703125" style="111" customWidth="1"/>
    <col min="12587" max="12820" width="9.28515625" style="111"/>
    <col min="12821" max="12821" width="12.5703125" style="111" customWidth="1"/>
    <col min="12822" max="12822" width="10.5703125" style="111" customWidth="1"/>
    <col min="12823" max="12842" width="7.5703125" style="111" customWidth="1"/>
    <col min="12843" max="13076" width="9.28515625" style="111"/>
    <col min="13077" max="13077" width="12.5703125" style="111" customWidth="1"/>
    <col min="13078" max="13078" width="10.5703125" style="111" customWidth="1"/>
    <col min="13079" max="13098" width="7.5703125" style="111" customWidth="1"/>
    <col min="13099" max="13332" width="9.28515625" style="111"/>
    <col min="13333" max="13333" width="12.5703125" style="111" customWidth="1"/>
    <col min="13334" max="13334" width="10.5703125" style="111" customWidth="1"/>
    <col min="13335" max="13354" width="7.5703125" style="111" customWidth="1"/>
    <col min="13355" max="13588" width="9.28515625" style="111"/>
    <col min="13589" max="13589" width="12.5703125" style="111" customWidth="1"/>
    <col min="13590" max="13590" width="10.5703125" style="111" customWidth="1"/>
    <col min="13591" max="13610" width="7.5703125" style="111" customWidth="1"/>
    <col min="13611" max="13844" width="9.28515625" style="111"/>
    <col min="13845" max="13845" width="12.5703125" style="111" customWidth="1"/>
    <col min="13846" max="13846" width="10.5703125" style="111" customWidth="1"/>
    <col min="13847" max="13866" width="7.5703125" style="111" customWidth="1"/>
    <col min="13867" max="14100" width="9.28515625" style="111"/>
    <col min="14101" max="14101" width="12.5703125" style="111" customWidth="1"/>
    <col min="14102" max="14102" width="10.5703125" style="111" customWidth="1"/>
    <col min="14103" max="14122" width="7.5703125" style="111" customWidth="1"/>
    <col min="14123" max="14356" width="9.28515625" style="111"/>
    <col min="14357" max="14357" width="12.5703125" style="111" customWidth="1"/>
    <col min="14358" max="14358" width="10.5703125" style="111" customWidth="1"/>
    <col min="14359" max="14378" width="7.5703125" style="111" customWidth="1"/>
    <col min="14379" max="14612" width="9.28515625" style="111"/>
    <col min="14613" max="14613" width="12.5703125" style="111" customWidth="1"/>
    <col min="14614" max="14614" width="10.5703125" style="111" customWidth="1"/>
    <col min="14615" max="14634" width="7.5703125" style="111" customWidth="1"/>
    <col min="14635" max="14868" width="9.28515625" style="111"/>
    <col min="14869" max="14869" width="12.5703125" style="111" customWidth="1"/>
    <col min="14870" max="14870" width="10.5703125" style="111" customWidth="1"/>
    <col min="14871" max="14890" width="7.5703125" style="111" customWidth="1"/>
    <col min="14891" max="15124" width="9.28515625" style="111"/>
    <col min="15125" max="15125" width="12.5703125" style="111" customWidth="1"/>
    <col min="15126" max="15126" width="10.5703125" style="111" customWidth="1"/>
    <col min="15127" max="15146" width="7.5703125" style="111" customWidth="1"/>
    <col min="15147" max="15380" width="9.28515625" style="111"/>
    <col min="15381" max="15381" width="12.5703125" style="111" customWidth="1"/>
    <col min="15382" max="15382" width="10.5703125" style="111" customWidth="1"/>
    <col min="15383" max="15402" width="7.5703125" style="111" customWidth="1"/>
    <col min="15403" max="15636" width="9.28515625" style="111"/>
    <col min="15637" max="15637" width="12.5703125" style="111" customWidth="1"/>
    <col min="15638" max="15638" width="10.5703125" style="111" customWidth="1"/>
    <col min="15639" max="15658" width="7.5703125" style="111" customWidth="1"/>
    <col min="15659" max="15892" width="9.28515625" style="111"/>
    <col min="15893" max="15893" width="12.5703125" style="111" customWidth="1"/>
    <col min="15894" max="15894" width="10.5703125" style="111" customWidth="1"/>
    <col min="15895" max="15914" width="7.5703125" style="111" customWidth="1"/>
    <col min="15915" max="16148" width="9.28515625" style="111"/>
    <col min="16149" max="16149" width="12.5703125" style="111" customWidth="1"/>
    <col min="16150" max="16150" width="10.5703125" style="111" customWidth="1"/>
    <col min="16151" max="16170" width="7.5703125" style="111" customWidth="1"/>
    <col min="16171" max="16384" width="9.28515625" style="111"/>
  </cols>
  <sheetData>
    <row r="1" spans="2:63">
      <c r="D1" s="201" t="s">
        <v>487</v>
      </c>
      <c r="E1" s="208">
        <v>2012</v>
      </c>
      <c r="F1" s="208">
        <v>2013</v>
      </c>
      <c r="G1" s="208">
        <v>2014</v>
      </c>
      <c r="H1" s="208">
        <v>2015</v>
      </c>
      <c r="I1" s="208">
        <v>2016</v>
      </c>
      <c r="J1" s="208">
        <v>2017</v>
      </c>
      <c r="K1" s="208">
        <v>2018</v>
      </c>
      <c r="L1" s="208">
        <v>2019</v>
      </c>
      <c r="M1" s="208">
        <v>2020</v>
      </c>
      <c r="N1" s="208">
        <v>2021</v>
      </c>
      <c r="O1" s="208">
        <v>2022</v>
      </c>
      <c r="P1" s="208">
        <v>2023</v>
      </c>
      <c r="Q1" s="208">
        <v>2024</v>
      </c>
      <c r="R1" s="208">
        <v>2025</v>
      </c>
      <c r="S1" s="208">
        <v>2026</v>
      </c>
      <c r="T1" s="208">
        <v>2027</v>
      </c>
      <c r="U1" s="208">
        <v>2028</v>
      </c>
      <c r="V1" s="208">
        <v>2029</v>
      </c>
      <c r="W1" s="208">
        <v>2030</v>
      </c>
      <c r="X1" s="208">
        <v>2031</v>
      </c>
      <c r="Y1" s="208">
        <v>2032</v>
      </c>
      <c r="Z1" s="208">
        <v>2033</v>
      </c>
      <c r="AA1" s="208">
        <v>2034</v>
      </c>
      <c r="AB1" s="208">
        <v>2035</v>
      </c>
      <c r="AC1" s="208">
        <v>2036</v>
      </c>
      <c r="AD1" s="208">
        <v>2037</v>
      </c>
      <c r="AE1" s="208">
        <v>2038</v>
      </c>
      <c r="AF1" s="208">
        <v>2039</v>
      </c>
      <c r="AG1" s="208">
        <v>2040</v>
      </c>
      <c r="AH1" s="208">
        <v>2041</v>
      </c>
      <c r="AI1" s="208">
        <v>2042</v>
      </c>
      <c r="AJ1" s="208">
        <v>2043</v>
      </c>
      <c r="AK1" s="208">
        <v>2044</v>
      </c>
      <c r="AL1" s="208">
        <v>2045</v>
      </c>
      <c r="AM1" s="208">
        <v>2046</v>
      </c>
      <c r="AN1" s="208">
        <v>2047</v>
      </c>
      <c r="AO1" s="208">
        <v>2048</v>
      </c>
      <c r="AP1" s="208">
        <v>2049</v>
      </c>
      <c r="AQ1" s="208">
        <v>2050</v>
      </c>
      <c r="AR1" s="208">
        <v>2051</v>
      </c>
      <c r="AS1" s="208">
        <v>2052</v>
      </c>
      <c r="AT1" s="208">
        <v>2053</v>
      </c>
      <c r="AU1" s="208">
        <v>2054</v>
      </c>
      <c r="AV1" s="208">
        <v>2055</v>
      </c>
      <c r="AW1" s="208">
        <v>2056</v>
      </c>
      <c r="AX1" s="208">
        <v>2057</v>
      </c>
      <c r="AY1" s="208">
        <v>2058</v>
      </c>
      <c r="AZ1" s="208">
        <v>2059</v>
      </c>
      <c r="BA1" s="208">
        <v>2060</v>
      </c>
      <c r="BB1" s="208">
        <v>2061</v>
      </c>
      <c r="BC1" s="208">
        <v>2062</v>
      </c>
      <c r="BD1" s="208">
        <v>2063</v>
      </c>
      <c r="BE1" s="208">
        <v>2064</v>
      </c>
      <c r="BF1" s="208">
        <v>2065</v>
      </c>
      <c r="BG1" s="208">
        <v>2066</v>
      </c>
      <c r="BH1" s="208">
        <v>2067</v>
      </c>
    </row>
    <row r="2" spans="2:63" s="211" customFormat="1">
      <c r="B2" s="201" t="s">
        <v>488</v>
      </c>
      <c r="C2" s="209" t="s">
        <v>489</v>
      </c>
      <c r="D2" s="209" t="s">
        <v>490</v>
      </c>
      <c r="E2" s="210">
        <v>8.4140843376892607E-2</v>
      </c>
      <c r="F2" s="210">
        <v>8.6106264461314919E-2</v>
      </c>
      <c r="G2" s="210">
        <v>8.8120821072847799E-2</v>
      </c>
      <c r="H2" s="210">
        <v>9.0185741599668981E-2</v>
      </c>
      <c r="I2" s="210">
        <v>9.2302285139660697E-2</v>
      </c>
      <c r="J2" s="210">
        <v>9.4471742268152206E-2</v>
      </c>
      <c r="K2" s="211">
        <v>9.6695435824855999E-2</v>
      </c>
      <c r="L2" s="211">
        <v>9.8974721720477388E-2</v>
      </c>
      <c r="M2" s="211">
        <v>0.10131098976348933</v>
      </c>
      <c r="N2" s="211">
        <v>0.10370566450757654</v>
      </c>
      <c r="O2" s="211">
        <v>0.10616020612026594</v>
      </c>
      <c r="P2" s="211">
        <v>0.10867611127327259</v>
      </c>
      <c r="Q2" s="211">
        <v>0.1112549140551044</v>
      </c>
      <c r="R2" s="211">
        <v>0.113898186906482</v>
      </c>
      <c r="S2" s="211">
        <v>0.11660754157914405</v>
      </c>
      <c r="T2" s="211">
        <v>0.11938463011862263</v>
      </c>
      <c r="U2" s="211">
        <v>0.12223114587158819</v>
      </c>
      <c r="V2" s="211">
        <v>0.12514882451837786</v>
      </c>
      <c r="W2" s="211">
        <v>0.12813944513133729</v>
      </c>
      <c r="X2" s="211">
        <v>0.13120483125962071</v>
      </c>
      <c r="Y2" s="211">
        <v>0.13434685204111121</v>
      </c>
      <c r="Z2" s="211">
        <v>0.13756742334213898</v>
      </c>
      <c r="AA2" s="211">
        <v>0.14086850892569244</v>
      </c>
      <c r="AB2" s="211">
        <v>0.14425212164883475</v>
      </c>
      <c r="AC2" s="211">
        <f>AB2*$BK2</f>
        <v>0.14765240443863661</v>
      </c>
      <c r="AD2" s="211">
        <f t="shared" ref="AD2:BH6" si="0">AC2*$BK2</f>
        <v>0.1511328380291232</v>
      </c>
      <c r="AE2" s="211">
        <f t="shared" si="0"/>
        <v>0.15469531171928741</v>
      </c>
      <c r="AF2" s="211">
        <f t="shared" si="0"/>
        <v>0.1583417593423084</v>
      </c>
      <c r="AG2" s="211">
        <f t="shared" si="0"/>
        <v>0.1620741603153027</v>
      </c>
      <c r="AH2" s="211">
        <f t="shared" si="0"/>
        <v>0.16589454071381979</v>
      </c>
      <c r="AI2" s="211">
        <f t="shared" si="0"/>
        <v>0.1698049743716657</v>
      </c>
      <c r="AJ2" s="211">
        <f t="shared" si="0"/>
        <v>0.17380758400665117</v>
      </c>
      <c r="AK2" s="211">
        <f t="shared" si="0"/>
        <v>0.17790454237287587</v>
      </c>
      <c r="AL2" s="211">
        <f t="shared" si="0"/>
        <v>0.18209807344017406</v>
      </c>
      <c r="AM2" s="211">
        <f t="shared" si="0"/>
        <v>0.18639045360136181</v>
      </c>
      <c r="AN2" s="211">
        <f t="shared" si="0"/>
        <v>0.19078401290794128</v>
      </c>
      <c r="AO2" s="211">
        <f t="shared" si="0"/>
        <v>0.19528113633493283</v>
      </c>
      <c r="AP2" s="211">
        <f t="shared" si="0"/>
        <v>0.19988426507552137</v>
      </c>
      <c r="AQ2" s="211">
        <f t="shared" si="0"/>
        <v>0.20459589786621996</v>
      </c>
      <c r="AR2" s="211">
        <f t="shared" si="0"/>
        <v>0.20941859234326987</v>
      </c>
      <c r="AS2" s="211">
        <f t="shared" si="0"/>
        <v>0.21435496643101354</v>
      </c>
      <c r="AT2" s="211">
        <f t="shared" si="0"/>
        <v>0.21940769976299376</v>
      </c>
      <c r="AU2" s="211">
        <f t="shared" si="0"/>
        <v>0.22457953513655099</v>
      </c>
      <c r="AV2" s="211">
        <f t="shared" si="0"/>
        <v>0.22987328000170798</v>
      </c>
      <c r="AW2" s="211">
        <f t="shared" si="0"/>
        <v>0.23529180798515015</v>
      </c>
      <c r="AX2" s="211">
        <f t="shared" si="0"/>
        <v>0.24083806045012895</v>
      </c>
      <c r="AY2" s="211">
        <f t="shared" si="0"/>
        <v>0.24651504809313499</v>
      </c>
      <c r="AZ2" s="211">
        <f t="shared" si="0"/>
        <v>0.25232585257820744</v>
      </c>
      <c r="BA2" s="211">
        <f t="shared" si="0"/>
        <v>0.2582736282097674</v>
      </c>
      <c r="BB2" s="211">
        <f t="shared" si="0"/>
        <v>0.26436160364488265</v>
      </c>
      <c r="BC2" s="211">
        <f t="shared" si="0"/>
        <v>0.27059308364589363</v>
      </c>
      <c r="BD2" s="211">
        <f t="shared" si="0"/>
        <v>0.27697145087435221</v>
      </c>
      <c r="BE2" s="211">
        <f t="shared" si="0"/>
        <v>0.28350016772724657</v>
      </c>
      <c r="BF2" s="211">
        <f t="shared" si="0"/>
        <v>0.29018277821650923</v>
      </c>
      <c r="BG2" s="211">
        <f t="shared" si="0"/>
        <v>0.29702290989282876</v>
      </c>
      <c r="BH2" s="211">
        <f t="shared" si="0"/>
        <v>0.30402427581480868</v>
      </c>
      <c r="BK2" s="815">
        <v>1.0235718043584792</v>
      </c>
    </row>
    <row r="3" spans="2:63" s="211" customFormat="1">
      <c r="C3" s="209" t="s">
        <v>489</v>
      </c>
      <c r="D3" s="209" t="s">
        <v>491</v>
      </c>
      <c r="E3" s="210">
        <v>5.46555245182275E-2</v>
      </c>
      <c r="F3" s="210">
        <v>5.5883812631183187E-2</v>
      </c>
      <c r="G3" s="210">
        <v>5.7142807946962762E-2</v>
      </c>
      <c r="H3" s="210">
        <v>5.8433278145636827E-2</v>
      </c>
      <c r="I3" s="210">
        <v>5.9756010099277744E-2</v>
      </c>
      <c r="J3" s="210">
        <v>6.1111810351759686E-2</v>
      </c>
      <c r="K3" s="211">
        <v>6.2501505610553676E-2</v>
      </c>
      <c r="L3" s="211">
        <v>6.3925943250817505E-2</v>
      </c>
      <c r="M3" s="211">
        <v>6.5385991832087945E-2</v>
      </c>
      <c r="N3" s="211">
        <v>6.6882541627890146E-2</v>
      </c>
      <c r="O3" s="211">
        <v>6.8416505168587397E-2</v>
      </c>
      <c r="P3" s="211">
        <v>6.9988817797802083E-2</v>
      </c>
      <c r="Q3" s="211">
        <v>7.160043824274713E-2</v>
      </c>
      <c r="R3" s="211">
        <v>7.3252349198815805E-2</v>
      </c>
      <c r="S3" s="211">
        <v>7.4945557928786183E-2</v>
      </c>
      <c r="T3" s="211">
        <v>7.6681096877005847E-2</v>
      </c>
      <c r="U3" s="211">
        <v>7.846002429893098E-2</v>
      </c>
      <c r="V3" s="211">
        <v>8.0283424906404249E-2</v>
      </c>
      <c r="W3" s="211">
        <v>8.2152410529064357E-2</v>
      </c>
      <c r="X3" s="211">
        <v>8.4068120792290965E-2</v>
      </c>
      <c r="Y3" s="211">
        <v>8.6031723812098226E-2</v>
      </c>
      <c r="Z3" s="211">
        <v>8.8044416907400669E-2</v>
      </c>
      <c r="AA3" s="211">
        <v>9.0107427330085685E-2</v>
      </c>
      <c r="AB3" s="211">
        <v>9.2222013013337809E-2</v>
      </c>
      <c r="AC3" s="211">
        <f>AB3*$BK3</f>
        <v>9.4323794487461476E-2</v>
      </c>
      <c r="AD3" s="211">
        <f t="shared" ref="AD3:AR3" si="1">AC3*$BK3</f>
        <v>9.6473476513965525E-2</v>
      </c>
      <c r="AE3" s="211">
        <f t="shared" si="1"/>
        <v>9.8672150768148559E-2</v>
      </c>
      <c r="AF3" s="211">
        <f t="shared" si="1"/>
        <v>0.10092093380508399</v>
      </c>
      <c r="AG3" s="211">
        <f t="shared" si="1"/>
        <v>0.10322096762664143</v>
      </c>
      <c r="AH3" s="211">
        <f t="shared" si="1"/>
        <v>0.10557342026143067</v>
      </c>
      <c r="AI3" s="211">
        <f t="shared" si="1"/>
        <v>0.10797948635796292</v>
      </c>
      <c r="AJ3" s="211">
        <f t="shared" si="1"/>
        <v>0.11044038779133039</v>
      </c>
      <c r="AK3" s="211">
        <f t="shared" si="1"/>
        <v>0.11295737428371244</v>
      </c>
      <c r="AL3" s="211">
        <f t="shared" si="1"/>
        <v>0.1155317240390233</v>
      </c>
      <c r="AM3" s="211">
        <f t="shared" si="1"/>
        <v>0.11816474439202372</v>
      </c>
      <c r="AN3" s="211">
        <f t="shared" si="1"/>
        <v>0.12085777247222618</v>
      </c>
      <c r="AO3" s="211">
        <f t="shared" si="1"/>
        <v>0.12361217588293075</v>
      </c>
      <c r="AP3" s="211">
        <f t="shared" si="1"/>
        <v>0.12642935339573658</v>
      </c>
      <c r="AQ3" s="211">
        <f t="shared" si="1"/>
        <v>0.12931073566088147</v>
      </c>
      <c r="AR3" s="211">
        <f t="shared" si="1"/>
        <v>0.13225778593377063</v>
      </c>
      <c r="AS3" s="211">
        <f t="shared" si="0"/>
        <v>0.13527200081806307</v>
      </c>
      <c r="AT3" s="211">
        <f t="shared" si="0"/>
        <v>0.13835491102569353</v>
      </c>
      <c r="AU3" s="211">
        <f t="shared" si="0"/>
        <v>0.14150808215421548</v>
      </c>
      <c r="AV3" s="211">
        <f t="shared" si="0"/>
        <v>0.14473311548186021</v>
      </c>
      <c r="AW3" s="211">
        <f t="shared" si="0"/>
        <v>0.14803164878071567</v>
      </c>
      <c r="AX3" s="211">
        <f t="shared" si="0"/>
        <v>0.15140535714843795</v>
      </c>
      <c r="AY3" s="211">
        <f t="shared" si="0"/>
        <v>0.15485595385891793</v>
      </c>
      <c r="AZ3" s="211">
        <f t="shared" si="0"/>
        <v>0.15838519123233497</v>
      </c>
      <c r="BA3" s="211">
        <f t="shared" si="0"/>
        <v>0.1619948615250395</v>
      </c>
      <c r="BB3" s="211">
        <f t="shared" si="0"/>
        <v>0.16568679783971652</v>
      </c>
      <c r="BC3" s="211">
        <f t="shared" si="0"/>
        <v>0.16946287505629198</v>
      </c>
      <c r="BD3" s="211">
        <f t="shared" si="0"/>
        <v>0.17332501078405513</v>
      </c>
      <c r="BE3" s="211">
        <f t="shared" si="0"/>
        <v>0.17727516633547999</v>
      </c>
      <c r="BF3" s="211">
        <f t="shared" si="0"/>
        <v>0.18131534772224084</v>
      </c>
      <c r="BG3" s="211">
        <f t="shared" si="0"/>
        <v>0.18544760667392715</v>
      </c>
      <c r="BH3" s="211">
        <f t="shared" si="0"/>
        <v>0.18967404167997567</v>
      </c>
      <c r="BK3" s="815">
        <v>1.0227904532274708</v>
      </c>
    </row>
    <row r="4" spans="2:63" s="211" customFormat="1">
      <c r="C4" s="209" t="s">
        <v>489</v>
      </c>
      <c r="D4" s="209" t="s">
        <v>492</v>
      </c>
      <c r="E4" s="210">
        <v>7.2247511871878584E-2</v>
      </c>
      <c r="F4" s="210">
        <v>7.3915599668675558E-2</v>
      </c>
      <c r="G4" s="210">
        <v>7.5625389660392436E-2</v>
      </c>
      <c r="H4" s="210">
        <v>7.7377924401902234E-2</v>
      </c>
      <c r="I4" s="210">
        <v>7.9174272511949778E-2</v>
      </c>
      <c r="J4" s="210">
        <v>8.1015529324748523E-2</v>
      </c>
      <c r="K4" s="211">
        <v>8.2902817557867228E-2</v>
      </c>
      <c r="L4" s="211">
        <v>8.4837287996813893E-2</v>
      </c>
      <c r="M4" s="211">
        <v>8.6820120196734241E-2</v>
      </c>
      <c r="N4" s="211">
        <v>8.8852523201652586E-2</v>
      </c>
      <c r="O4" s="211">
        <v>9.0935736281693907E-2</v>
      </c>
      <c r="P4" s="211">
        <v>9.3071029688736234E-2</v>
      </c>
      <c r="Q4" s="211">
        <v>9.5259705430954647E-2</v>
      </c>
      <c r="R4" s="211">
        <v>9.7503098066728494E-2</v>
      </c>
      <c r="S4" s="211">
        <v>9.9802575518396705E-2</v>
      </c>
      <c r="T4" s="211">
        <v>0.10215953990635661</v>
      </c>
      <c r="U4" s="211">
        <v>0.10457542840401551</v>
      </c>
      <c r="V4" s="211">
        <v>0.10705171411411589</v>
      </c>
      <c r="W4" s="211">
        <v>0.10958990696696878</v>
      </c>
      <c r="X4" s="211">
        <v>0.112191554641143</v>
      </c>
      <c r="Y4" s="211">
        <v>0.11485824350717157</v>
      </c>
      <c r="Z4" s="211">
        <v>0.11759159959485084</v>
      </c>
      <c r="AA4" s="211">
        <v>0.1203932895847221</v>
      </c>
      <c r="AB4" s="211">
        <v>0.12326502182434015</v>
      </c>
      <c r="AC4" s="211">
        <f>AB4*$BK4</f>
        <v>0.12614131177321747</v>
      </c>
      <c r="AD4" s="211">
        <f t="shared" si="0"/>
        <v>0.12908471763014046</v>
      </c>
      <c r="AE4" s="211">
        <f t="shared" si="0"/>
        <v>0.1320968054907368</v>
      </c>
      <c r="AF4" s="211">
        <f t="shared" si="0"/>
        <v>0.13517917799421353</v>
      </c>
      <c r="AG4" s="211">
        <f t="shared" si="0"/>
        <v>0.13833347517607211</v>
      </c>
      <c r="AH4" s="211">
        <f t="shared" si="0"/>
        <v>0.14156137534072075</v>
      </c>
      <c r="AI4" s="211">
        <f t="shared" si="0"/>
        <v>0.14486459595444851</v>
      </c>
      <c r="AJ4" s="211">
        <f t="shared" si="0"/>
        <v>0.14824489455923628</v>
      </c>
      <c r="AK4" s="211">
        <f t="shared" si="0"/>
        <v>0.15170406970789074</v>
      </c>
      <c r="AL4" s="211">
        <f t="shared" si="0"/>
        <v>0.1552439619209989</v>
      </c>
      <c r="AM4" s="211">
        <f t="shared" si="0"/>
        <v>0.15886645466621244</v>
      </c>
      <c r="AN4" s="211">
        <f t="shared" si="0"/>
        <v>0.16257347536038286</v>
      </c>
      <c r="AO4" s="211">
        <f t="shared" si="0"/>
        <v>0.16636699639508068</v>
      </c>
      <c r="AP4" s="211">
        <f t="shared" si="0"/>
        <v>0.1702490361860442</v>
      </c>
      <c r="AQ4" s="211">
        <f t="shared" si="0"/>
        <v>0.17422166024711644</v>
      </c>
      <c r="AR4" s="211">
        <f t="shared" si="0"/>
        <v>0.17828698228924134</v>
      </c>
      <c r="AS4" s="211">
        <f t="shared" si="0"/>
        <v>0.18244716534510441</v>
      </c>
      <c r="AT4" s="211">
        <f t="shared" si="0"/>
        <v>0.18670442292001571</v>
      </c>
      <c r="AU4" s="211">
        <f t="shared" si="0"/>
        <v>0.19106102016964796</v>
      </c>
      <c r="AV4" s="211">
        <f t="shared" si="0"/>
        <v>0.19551927510525605</v>
      </c>
      <c r="AW4" s="211">
        <f t="shared" si="0"/>
        <v>0.2000815598270195</v>
      </c>
      <c r="AX4" s="211">
        <f t="shared" si="0"/>
        <v>0.20475030178616391</v>
      </c>
      <c r="AY4" s="211">
        <f t="shared" si="0"/>
        <v>0.20952798507653306</v>
      </c>
      <c r="AZ4" s="211">
        <f t="shared" si="0"/>
        <v>0.21441715175629866</v>
      </c>
      <c r="BA4" s="211">
        <f t="shared" si="0"/>
        <v>0.21942040320051137</v>
      </c>
      <c r="BB4" s="211">
        <f t="shared" si="0"/>
        <v>0.22454040148521223</v>
      </c>
      <c r="BC4" s="211">
        <f t="shared" si="0"/>
        <v>0.22977987080384144</v>
      </c>
      <c r="BD4" s="211">
        <f t="shared" si="0"/>
        <v>0.23514159891669778</v>
      </c>
      <c r="BE4" s="211">
        <f t="shared" si="0"/>
        <v>0.24062843863422004</v>
      </c>
      <c r="BF4" s="211">
        <f t="shared" si="0"/>
        <v>0.24624330933487956</v>
      </c>
      <c r="BG4" s="211">
        <f t="shared" si="0"/>
        <v>0.25198919851849177</v>
      </c>
      <c r="BH4" s="211">
        <f t="shared" si="0"/>
        <v>0.2578691633957727</v>
      </c>
      <c r="BK4" s="815">
        <v>1.023334194131537</v>
      </c>
    </row>
    <row r="5" spans="2:63" s="211" customFormat="1">
      <c r="C5" s="209" t="s">
        <v>489</v>
      </c>
      <c r="D5" s="209" t="s">
        <v>493</v>
      </c>
      <c r="E5" s="210">
        <v>5.5863127972075578E-2</v>
      </c>
      <c r="F5" s="210">
        <v>5.7121606171377459E-2</v>
      </c>
      <c r="G5" s="210">
        <v>5.8411546325661895E-2</v>
      </c>
      <c r="H5" s="210">
        <v>5.9733734983803438E-2</v>
      </c>
      <c r="I5" s="210">
        <v>6.1088978358398521E-2</v>
      </c>
      <c r="J5" s="210">
        <v>6.247810281735848E-2</v>
      </c>
      <c r="K5" s="211">
        <v>6.3901955387792433E-2</v>
      </c>
      <c r="L5" s="211">
        <v>6.5361404272487239E-2</v>
      </c>
      <c r="M5" s="211">
        <v>6.6857339379299413E-2</v>
      </c>
      <c r="N5" s="211">
        <v>6.8390672863781893E-2</v>
      </c>
      <c r="O5" s="211">
        <v>6.9962339685376448E-2</v>
      </c>
      <c r="P5" s="211">
        <v>7.1573298177510847E-2</v>
      </c>
      <c r="Q5" s="211">
        <v>7.3224530631948614E-2</v>
      </c>
      <c r="R5" s="211">
        <v>7.4917043897747324E-2</v>
      </c>
      <c r="S5" s="211">
        <v>7.6651869995190997E-2</v>
      </c>
      <c r="T5" s="211">
        <v>7.8430066745070776E-2</v>
      </c>
      <c r="U5" s="211">
        <v>8.0252718413697535E-2</v>
      </c>
      <c r="V5" s="211">
        <v>8.2120936374039971E-2</v>
      </c>
      <c r="W5" s="211">
        <v>8.4035859783390968E-2</v>
      </c>
      <c r="X5" s="211">
        <v>8.5998656277975732E-2</v>
      </c>
      <c r="Y5" s="211">
        <v>8.8010522684925124E-2</v>
      </c>
      <c r="Z5" s="211">
        <v>9.0072685752048243E-2</v>
      </c>
      <c r="AA5" s="211">
        <v>9.2186402895849451E-2</v>
      </c>
      <c r="AB5" s="211">
        <v>9.4352962968245677E-2</v>
      </c>
      <c r="AC5" s="211">
        <f>AB5*$BK5</f>
        <v>9.6507878662702856E-2</v>
      </c>
      <c r="AD5" s="211">
        <f t="shared" si="0"/>
        <v>9.871201021116327E-2</v>
      </c>
      <c r="AE5" s="211">
        <f t="shared" si="0"/>
        <v>0.1009664816484518</v>
      </c>
      <c r="AF5" s="211">
        <f t="shared" si="0"/>
        <v>0.10327244268108621</v>
      </c>
      <c r="AG5" s="211">
        <f t="shared" si="0"/>
        <v>0.1056310692735897</v>
      </c>
      <c r="AH5" s="211">
        <f t="shared" si="0"/>
        <v>0.10804356424819435</v>
      </c>
      <c r="AI5" s="211">
        <f t="shared" si="0"/>
        <v>0.11051115789824097</v>
      </c>
      <c r="AJ5" s="211">
        <f t="shared" si="0"/>
        <v>0.11303510861558835</v>
      </c>
      <c r="AK5" s="211">
        <f t="shared" si="0"/>
        <v>0.11561670353235191</v>
      </c>
      <c r="AL5" s="211">
        <f t="shared" si="0"/>
        <v>0.11825725917729882</v>
      </c>
      <c r="AM5" s="211">
        <f t="shared" si="0"/>
        <v>0.12095812214723455</v>
      </c>
      <c r="AN5" s="211">
        <f t="shared" si="0"/>
        <v>0.12372066979372305</v>
      </c>
      <c r="AO5" s="211">
        <f t="shared" si="0"/>
        <v>0.12654631092549096</v>
      </c>
      <c r="AP5" s="211">
        <f t="shared" si="0"/>
        <v>0.12943648652687376</v>
      </c>
      <c r="AQ5" s="211">
        <f t="shared" si="0"/>
        <v>0.13239267049267064</v>
      </c>
      <c r="AR5" s="211">
        <f t="shared" si="0"/>
        <v>0.13541637037978249</v>
      </c>
      <c r="AS5" s="211">
        <f t="shared" si="0"/>
        <v>0.13850912817601649</v>
      </c>
      <c r="AT5" s="211">
        <f t="shared" si="0"/>
        <v>0.14167252108644932</v>
      </c>
      <c r="AU5" s="211">
        <f t="shared" si="0"/>
        <v>0.14490816233775003</v>
      </c>
      <c r="AV5" s="211">
        <f t="shared" si="0"/>
        <v>0.14821770200087284</v>
      </c>
      <c r="AW5" s="211">
        <f t="shared" si="0"/>
        <v>0.15160282783253909</v>
      </c>
      <c r="AX5" s="211">
        <f t="shared" si="0"/>
        <v>0.15506526613593793</v>
      </c>
      <c r="AY5" s="211">
        <f t="shared" si="0"/>
        <v>0.15860678264108435</v>
      </c>
      <c r="AZ5" s="211">
        <f t="shared" si="0"/>
        <v>0.16222918340528353</v>
      </c>
      <c r="BA5" s="211">
        <f t="shared" si="0"/>
        <v>0.1659343157341609</v>
      </c>
      <c r="BB5" s="211">
        <f t="shared" si="0"/>
        <v>0.16972406912372745</v>
      </c>
      <c r="BC5" s="211">
        <f t="shared" si="0"/>
        <v>0.17360037622396068</v>
      </c>
      <c r="BD5" s="211">
        <f t="shared" si="0"/>
        <v>0.17756521382439283</v>
      </c>
      <c r="BE5" s="211">
        <f t="shared" si="0"/>
        <v>0.18162060386220866</v>
      </c>
      <c r="BF5" s="211">
        <f t="shared" si="0"/>
        <v>0.18576861445336709</v>
      </c>
      <c r="BG5" s="211">
        <f t="shared" si="0"/>
        <v>0.19001136094727264</v>
      </c>
      <c r="BH5" s="211">
        <f t="shared" si="0"/>
        <v>0.19435100700553418</v>
      </c>
      <c r="BK5" s="815">
        <v>1.0228388767736145</v>
      </c>
    </row>
    <row r="6" spans="2:63" s="212" customFormat="1">
      <c r="C6" s="213" t="s">
        <v>489</v>
      </c>
      <c r="D6" s="213" t="s">
        <v>494</v>
      </c>
      <c r="E6" s="214">
        <v>59.932999999999993</v>
      </c>
      <c r="F6" s="214">
        <v>86.974999999999994</v>
      </c>
      <c r="G6" s="214">
        <v>49.822499999999998</v>
      </c>
      <c r="H6" s="214">
        <v>64.584333333333333</v>
      </c>
      <c r="I6" s="214">
        <v>79.346166666666676</v>
      </c>
      <c r="J6" s="214">
        <v>94.108000000000004</v>
      </c>
      <c r="K6" s="212">
        <v>96.460700000000003</v>
      </c>
      <c r="L6" s="212">
        <v>98.872217499999991</v>
      </c>
      <c r="M6" s="212">
        <v>101.34402293749999</v>
      </c>
      <c r="N6" s="212">
        <v>103.87762351093748</v>
      </c>
      <c r="O6" s="212">
        <v>106.47456409871091</v>
      </c>
      <c r="P6" s="212">
        <v>109.13642820117867</v>
      </c>
      <c r="Q6" s="212">
        <v>111.86483890620813</v>
      </c>
      <c r="R6" s="212">
        <v>114.66145987886333</v>
      </c>
      <c r="S6" s="212">
        <v>117.5279963758349</v>
      </c>
      <c r="T6" s="212">
        <v>120.46619628523077</v>
      </c>
      <c r="U6" s="212">
        <v>123.47785119236153</v>
      </c>
      <c r="V6" s="212">
        <v>126.56479747217055</v>
      </c>
      <c r="W6" s="212">
        <v>129.72891740897481</v>
      </c>
      <c r="X6" s="212">
        <v>132.97214034419918</v>
      </c>
      <c r="Y6" s="212">
        <v>136.29644385280415</v>
      </c>
      <c r="Z6" s="212">
        <v>139.70385494912423</v>
      </c>
      <c r="AA6" s="212">
        <v>143.19645132285234</v>
      </c>
      <c r="AB6" s="212">
        <v>146.77636260592362</v>
      </c>
      <c r="AC6" s="212">
        <f>AB6*$BK6</f>
        <v>150.4457716710717</v>
      </c>
      <c r="AD6" s="212">
        <f t="shared" si="0"/>
        <v>154.20691596284848</v>
      </c>
      <c r="AE6" s="212">
        <f t="shared" si="0"/>
        <v>158.06208886191968</v>
      </c>
      <c r="AF6" s="212">
        <f t="shared" si="0"/>
        <v>162.01364108346766</v>
      </c>
      <c r="AG6" s="212">
        <f t="shared" si="0"/>
        <v>166.06398211055435</v>
      </c>
      <c r="AH6" s="212">
        <f t="shared" si="0"/>
        <v>170.2155816633182</v>
      </c>
      <c r="AI6" s="212">
        <f t="shared" si="0"/>
        <v>174.47097120490113</v>
      </c>
      <c r="AJ6" s="212">
        <f t="shared" si="0"/>
        <v>178.83274548502365</v>
      </c>
      <c r="AK6" s="212">
        <f t="shared" si="0"/>
        <v>183.30356412214923</v>
      </c>
      <c r="AL6" s="212">
        <f t="shared" si="0"/>
        <v>187.88615322520295</v>
      </c>
      <c r="AM6" s="212">
        <f t="shared" si="0"/>
        <v>192.58330705583299</v>
      </c>
      <c r="AN6" s="212">
        <f t="shared" si="0"/>
        <v>197.3978897322288</v>
      </c>
      <c r="AO6" s="212">
        <f t="shared" si="0"/>
        <v>202.33283697553452</v>
      </c>
      <c r="AP6" s="212">
        <f t="shared" si="0"/>
        <v>207.39115789992286</v>
      </c>
      <c r="AQ6" s="212">
        <f t="shared" si="0"/>
        <v>212.57593684742091</v>
      </c>
      <c r="AR6" s="212">
        <f t="shared" si="0"/>
        <v>217.89033526860641</v>
      </c>
      <c r="AS6" s="212">
        <f t="shared" si="0"/>
        <v>223.33759365032154</v>
      </c>
      <c r="AT6" s="212">
        <f t="shared" si="0"/>
        <v>228.92103349157955</v>
      </c>
      <c r="AU6" s="212">
        <f t="shared" si="0"/>
        <v>234.64405932886902</v>
      </c>
      <c r="AV6" s="212">
        <f t="shared" si="0"/>
        <v>240.51016081209073</v>
      </c>
      <c r="AW6" s="212">
        <f t="shared" si="0"/>
        <v>246.52291483239298</v>
      </c>
      <c r="AX6" s="212">
        <f t="shared" si="0"/>
        <v>252.68598770320278</v>
      </c>
      <c r="AY6" s="212">
        <f t="shared" si="0"/>
        <v>259.00313739578286</v>
      </c>
      <c r="AZ6" s="212">
        <f t="shared" si="0"/>
        <v>265.47821583067741</v>
      </c>
      <c r="BA6" s="212">
        <f t="shared" si="0"/>
        <v>272.11517122644432</v>
      </c>
      <c r="BB6" s="212">
        <f t="shared" si="0"/>
        <v>278.91805050710542</v>
      </c>
      <c r="BC6" s="212">
        <f t="shared" si="0"/>
        <v>285.89100176978303</v>
      </c>
      <c r="BD6" s="212">
        <f t="shared" si="0"/>
        <v>293.0382768140276</v>
      </c>
      <c r="BE6" s="212">
        <f t="shared" si="0"/>
        <v>300.36423373437827</v>
      </c>
      <c r="BF6" s="212">
        <f t="shared" si="0"/>
        <v>307.87333957773768</v>
      </c>
      <c r="BG6" s="212">
        <f t="shared" si="0"/>
        <v>315.57017306718109</v>
      </c>
      <c r="BH6" s="212">
        <f t="shared" si="0"/>
        <v>323.45942739386061</v>
      </c>
      <c r="BK6" s="815">
        <v>1.0249999999999999</v>
      </c>
    </row>
    <row r="7" spans="2:63" s="211" customFormat="1">
      <c r="C7" s="209" t="s">
        <v>489</v>
      </c>
      <c r="D7" s="209" t="s">
        <v>495</v>
      </c>
      <c r="E7" s="210">
        <v>0.66847000000000001</v>
      </c>
      <c r="F7" s="210">
        <v>0.66847000000000001</v>
      </c>
      <c r="G7" s="210">
        <v>0.66847000000000001</v>
      </c>
      <c r="H7" s="210">
        <v>0.66847000000000001</v>
      </c>
      <c r="I7" s="210">
        <v>0.66847000000000001</v>
      </c>
      <c r="J7" s="210">
        <v>0.66847000000000001</v>
      </c>
      <c r="K7" s="211">
        <v>0.66847000000000001</v>
      </c>
      <c r="L7" s="211">
        <v>0.66847000000000001</v>
      </c>
      <c r="M7" s="211">
        <v>0.66847000000000001</v>
      </c>
      <c r="N7" s="211">
        <v>0.66847000000000001</v>
      </c>
      <c r="O7" s="211">
        <v>0.66847000000000001</v>
      </c>
      <c r="P7" s="211">
        <v>0.66847000000000001</v>
      </c>
      <c r="Q7" s="211">
        <v>0.66847000000000001</v>
      </c>
      <c r="R7" s="211">
        <v>0.66847000000000001</v>
      </c>
      <c r="S7" s="211">
        <v>0.66847000000000001</v>
      </c>
      <c r="T7" s="211">
        <v>0.66847000000000001</v>
      </c>
      <c r="U7" s="211">
        <v>0.66847000000000001</v>
      </c>
      <c r="V7" s="211">
        <v>0.66847000000000001</v>
      </c>
      <c r="W7" s="211">
        <v>0.66847000000000001</v>
      </c>
      <c r="X7" s="211">
        <v>0.66847000000000001</v>
      </c>
      <c r="Y7" s="211">
        <v>0.66847000000000001</v>
      </c>
      <c r="Z7" s="211">
        <v>0.66847000000000001</v>
      </c>
      <c r="AA7" s="211">
        <v>0.66847000000000001</v>
      </c>
      <c r="AB7" s="211">
        <v>0.66847000000000001</v>
      </c>
      <c r="AC7" s="211">
        <v>0.66847000000000001</v>
      </c>
      <c r="AD7" s="211">
        <v>0.66847000000000001</v>
      </c>
      <c r="AE7" s="211">
        <v>0.66847000000000001</v>
      </c>
      <c r="AF7" s="211">
        <v>0.66847000000000001</v>
      </c>
      <c r="AG7" s="211">
        <v>0.66847000000000001</v>
      </c>
      <c r="AH7" s="211">
        <v>0.66847000000000001</v>
      </c>
      <c r="AI7" s="211">
        <v>0.66847000000000001</v>
      </c>
      <c r="AJ7" s="211">
        <v>0.66847000000000001</v>
      </c>
      <c r="AK7" s="211">
        <v>0.66847000000000001</v>
      </c>
      <c r="AL7" s="211">
        <v>0.66847000000000001</v>
      </c>
      <c r="AM7" s="211">
        <v>0.66847000000000001</v>
      </c>
      <c r="AN7" s="211">
        <v>0.66847000000000001</v>
      </c>
      <c r="AO7" s="211">
        <v>0.66847000000000001</v>
      </c>
      <c r="AP7" s="211">
        <v>0.66847000000000001</v>
      </c>
      <c r="AQ7" s="211">
        <v>0.66847000000000001</v>
      </c>
      <c r="AR7" s="211">
        <v>0.66847000000000001</v>
      </c>
      <c r="AS7" s="211">
        <v>0.66847000000000001</v>
      </c>
      <c r="AT7" s="211">
        <v>0.66847000000000001</v>
      </c>
      <c r="AU7" s="211">
        <v>0.66847000000000001</v>
      </c>
      <c r="AV7" s="211">
        <v>0.66847000000000001</v>
      </c>
      <c r="AW7" s="211">
        <v>0.66847000000000001</v>
      </c>
      <c r="AX7" s="211">
        <v>0.66847000000000001</v>
      </c>
      <c r="AY7" s="211">
        <v>0.66847000000000001</v>
      </c>
      <c r="AZ7" s="211">
        <v>0.66847000000000001</v>
      </c>
      <c r="BA7" s="211">
        <v>0.66847000000000001</v>
      </c>
      <c r="BB7" s="211">
        <v>0.66847000000000001</v>
      </c>
      <c r="BC7" s="211">
        <v>0.66847000000000001</v>
      </c>
      <c r="BD7" s="211">
        <v>0.66847000000000001</v>
      </c>
      <c r="BE7" s="211">
        <v>0.66847000000000001</v>
      </c>
      <c r="BF7" s="211">
        <v>0.66847000000000001</v>
      </c>
      <c r="BG7" s="211">
        <v>0.66847000000000001</v>
      </c>
      <c r="BH7" s="211">
        <v>0.66847000000000001</v>
      </c>
    </row>
    <row r="8" spans="2:63" s="211" customFormat="1">
      <c r="C8" s="211" t="s">
        <v>496</v>
      </c>
      <c r="D8" s="209" t="s">
        <v>497</v>
      </c>
      <c r="E8" s="210">
        <v>0.1045</v>
      </c>
      <c r="F8" s="210">
        <v>0.1045</v>
      </c>
      <c r="G8" s="210">
        <v>0.1045</v>
      </c>
      <c r="H8" s="210">
        <v>0.1045</v>
      </c>
      <c r="I8" s="210">
        <v>0.1045</v>
      </c>
      <c r="J8" s="210">
        <v>0.1045</v>
      </c>
      <c r="K8" s="211">
        <v>0.1045</v>
      </c>
      <c r="L8" s="211">
        <v>0.1045</v>
      </c>
      <c r="M8" s="211">
        <v>0.1045</v>
      </c>
      <c r="N8" s="211">
        <v>0.1045</v>
      </c>
      <c r="O8" s="211">
        <v>0.1045</v>
      </c>
      <c r="P8" s="211">
        <v>0.1045</v>
      </c>
      <c r="Q8" s="211">
        <v>0.1045</v>
      </c>
      <c r="R8" s="211">
        <v>0.1045</v>
      </c>
      <c r="S8" s="211">
        <v>0.1045</v>
      </c>
      <c r="T8" s="211">
        <v>0.1045</v>
      </c>
      <c r="U8" s="211">
        <v>0.1045</v>
      </c>
      <c r="V8" s="211">
        <v>0.1045</v>
      </c>
      <c r="W8" s="211">
        <v>0.1045</v>
      </c>
      <c r="X8" s="211">
        <v>0.1045</v>
      </c>
      <c r="Y8" s="211">
        <v>0.1045</v>
      </c>
      <c r="Z8" s="211">
        <v>0.1045</v>
      </c>
      <c r="AA8" s="211">
        <v>0.1045</v>
      </c>
      <c r="AB8" s="211">
        <v>0.1045</v>
      </c>
      <c r="AC8" s="211">
        <v>0.1045</v>
      </c>
      <c r="AD8" s="211">
        <v>0.1045</v>
      </c>
      <c r="AE8" s="211">
        <v>0.1045</v>
      </c>
      <c r="AF8" s="211">
        <v>0.1045</v>
      </c>
      <c r="AG8" s="211">
        <v>0.1045</v>
      </c>
      <c r="AH8" s="211">
        <v>0.1045</v>
      </c>
      <c r="AI8" s="211">
        <v>0.1045</v>
      </c>
      <c r="AJ8" s="211">
        <v>0.1045</v>
      </c>
      <c r="AK8" s="211">
        <v>0.1045</v>
      </c>
      <c r="AL8" s="211">
        <v>0.1045</v>
      </c>
      <c r="AM8" s="211">
        <v>0.1045</v>
      </c>
      <c r="AN8" s="211">
        <v>0.1045</v>
      </c>
      <c r="AO8" s="211">
        <v>0.1045</v>
      </c>
      <c r="AP8" s="211">
        <v>0.1045</v>
      </c>
      <c r="AQ8" s="211">
        <v>0.1045</v>
      </c>
      <c r="AR8" s="211">
        <v>0.1045</v>
      </c>
      <c r="AS8" s="211">
        <v>0.1045</v>
      </c>
      <c r="AT8" s="211">
        <v>0.1045</v>
      </c>
      <c r="AU8" s="211">
        <v>0.1045</v>
      </c>
      <c r="AV8" s="211">
        <v>0.1045</v>
      </c>
      <c r="AW8" s="211">
        <v>0.1045</v>
      </c>
      <c r="AX8" s="211">
        <v>0.1045</v>
      </c>
      <c r="AY8" s="211">
        <v>0.1045</v>
      </c>
      <c r="AZ8" s="211">
        <v>0.1045</v>
      </c>
      <c r="BA8" s="211">
        <v>0.1045</v>
      </c>
      <c r="BB8" s="211">
        <v>0.1045</v>
      </c>
      <c r="BC8" s="211">
        <v>0.1045</v>
      </c>
      <c r="BD8" s="211">
        <v>0.1045</v>
      </c>
      <c r="BE8" s="211">
        <v>0.1045</v>
      </c>
      <c r="BF8" s="211">
        <v>0.1045</v>
      </c>
      <c r="BG8" s="211">
        <v>0.1045</v>
      </c>
      <c r="BH8" s="211">
        <v>0.1045</v>
      </c>
    </row>
    <row r="9" spans="2:63" s="212" customFormat="1">
      <c r="C9" s="212" t="s">
        <v>496</v>
      </c>
      <c r="D9" s="213" t="s">
        <v>494</v>
      </c>
      <c r="E9" s="210">
        <v>4.66</v>
      </c>
      <c r="F9" s="210">
        <v>4.66</v>
      </c>
      <c r="G9" s="210">
        <v>4.66</v>
      </c>
      <c r="H9" s="210">
        <v>4.66</v>
      </c>
      <c r="I9" s="210">
        <v>4.66</v>
      </c>
      <c r="J9" s="210">
        <v>4.66</v>
      </c>
      <c r="K9" s="211">
        <v>4.66</v>
      </c>
      <c r="L9" s="211">
        <v>4.66</v>
      </c>
      <c r="M9" s="211">
        <v>4.66</v>
      </c>
      <c r="N9" s="211">
        <v>4.66</v>
      </c>
      <c r="O9" s="211">
        <v>4.66</v>
      </c>
      <c r="P9" s="211">
        <v>4.66</v>
      </c>
      <c r="Q9" s="211">
        <v>4.66</v>
      </c>
      <c r="R9" s="211">
        <v>4.66</v>
      </c>
      <c r="S9" s="211">
        <v>4.66</v>
      </c>
      <c r="T9" s="211">
        <v>4.66</v>
      </c>
      <c r="U9" s="211">
        <v>4.66</v>
      </c>
      <c r="V9" s="211">
        <v>4.66</v>
      </c>
      <c r="W9" s="211">
        <v>4.66</v>
      </c>
      <c r="X9" s="211">
        <v>4.66</v>
      </c>
      <c r="Y9" s="211">
        <v>4.66</v>
      </c>
      <c r="Z9" s="211">
        <v>4.66</v>
      </c>
      <c r="AA9" s="211">
        <v>4.66</v>
      </c>
      <c r="AB9" s="211">
        <v>4.66</v>
      </c>
      <c r="AC9" s="211">
        <v>4.66</v>
      </c>
      <c r="AD9" s="211">
        <v>4.66</v>
      </c>
      <c r="AE9" s="211">
        <v>4.66</v>
      </c>
      <c r="AF9" s="211">
        <v>4.66</v>
      </c>
      <c r="AG9" s="211">
        <v>4.66</v>
      </c>
      <c r="AH9" s="211">
        <v>4.66</v>
      </c>
      <c r="AI9" s="211">
        <v>4.66</v>
      </c>
      <c r="AJ9" s="211">
        <v>4.66</v>
      </c>
      <c r="AK9" s="211">
        <v>4.66</v>
      </c>
      <c r="AL9" s="211">
        <v>4.66</v>
      </c>
      <c r="AM9" s="211">
        <v>4.66</v>
      </c>
      <c r="AN9" s="211">
        <v>4.66</v>
      </c>
      <c r="AO9" s="211">
        <v>4.66</v>
      </c>
      <c r="AP9" s="211">
        <v>4.66</v>
      </c>
      <c r="AQ9" s="211">
        <v>4.66</v>
      </c>
      <c r="AR9" s="211">
        <v>4.66</v>
      </c>
      <c r="AS9" s="211">
        <v>4.66</v>
      </c>
      <c r="AT9" s="211">
        <v>4.66</v>
      </c>
      <c r="AU9" s="211">
        <v>4.66</v>
      </c>
      <c r="AV9" s="211">
        <v>4.66</v>
      </c>
      <c r="AW9" s="211">
        <v>4.66</v>
      </c>
      <c r="AX9" s="211">
        <v>4.66</v>
      </c>
      <c r="AY9" s="211">
        <v>4.66</v>
      </c>
      <c r="AZ9" s="211">
        <v>4.66</v>
      </c>
      <c r="BA9" s="211">
        <v>4.66</v>
      </c>
      <c r="BB9" s="211">
        <v>4.66</v>
      </c>
      <c r="BC9" s="211">
        <v>4.66</v>
      </c>
      <c r="BD9" s="211">
        <v>4.66</v>
      </c>
      <c r="BE9" s="211">
        <v>4.66</v>
      </c>
      <c r="BF9" s="211">
        <v>4.66</v>
      </c>
      <c r="BG9" s="211">
        <v>4.66</v>
      </c>
      <c r="BH9" s="211">
        <v>4.66</v>
      </c>
    </row>
    <row r="10" spans="2:63" s="211" customFormat="1">
      <c r="C10" s="211" t="s">
        <v>496</v>
      </c>
      <c r="D10" s="209" t="s">
        <v>495</v>
      </c>
      <c r="E10" s="210">
        <v>1</v>
      </c>
      <c r="F10" s="210">
        <v>1</v>
      </c>
      <c r="G10" s="210">
        <v>1</v>
      </c>
      <c r="H10" s="210">
        <v>1</v>
      </c>
      <c r="I10" s="210">
        <v>1</v>
      </c>
      <c r="J10" s="210">
        <v>1</v>
      </c>
      <c r="K10" s="211">
        <v>1</v>
      </c>
      <c r="L10" s="211">
        <v>1</v>
      </c>
      <c r="M10" s="211">
        <v>1</v>
      </c>
      <c r="N10" s="211">
        <v>1</v>
      </c>
      <c r="O10" s="211">
        <v>1</v>
      </c>
      <c r="P10" s="211">
        <v>1</v>
      </c>
      <c r="Q10" s="211">
        <v>1</v>
      </c>
      <c r="R10" s="211">
        <v>1</v>
      </c>
      <c r="S10" s="211">
        <v>1</v>
      </c>
      <c r="T10" s="211">
        <v>1</v>
      </c>
      <c r="U10" s="211">
        <v>1</v>
      </c>
      <c r="V10" s="211">
        <v>1</v>
      </c>
      <c r="W10" s="211">
        <v>1</v>
      </c>
      <c r="X10" s="211">
        <v>1</v>
      </c>
      <c r="Y10" s="211">
        <v>1</v>
      </c>
      <c r="Z10" s="211">
        <v>1</v>
      </c>
      <c r="AA10" s="211">
        <v>1</v>
      </c>
      <c r="AB10" s="211">
        <v>1</v>
      </c>
      <c r="AC10" s="211">
        <v>1</v>
      </c>
      <c r="AD10" s="211">
        <v>1</v>
      </c>
      <c r="AE10" s="211">
        <v>1</v>
      </c>
      <c r="AF10" s="211">
        <v>1</v>
      </c>
      <c r="AG10" s="211">
        <v>1</v>
      </c>
      <c r="AH10" s="211">
        <v>1</v>
      </c>
      <c r="AI10" s="211">
        <v>1</v>
      </c>
      <c r="AJ10" s="211">
        <v>1</v>
      </c>
      <c r="AK10" s="211">
        <v>1</v>
      </c>
      <c r="AL10" s="211">
        <v>1</v>
      </c>
      <c r="AM10" s="211">
        <v>1</v>
      </c>
      <c r="AN10" s="211">
        <v>1</v>
      </c>
      <c r="AO10" s="211">
        <v>1</v>
      </c>
      <c r="AP10" s="211">
        <v>1</v>
      </c>
      <c r="AQ10" s="211">
        <v>1</v>
      </c>
      <c r="AR10" s="211">
        <v>1</v>
      </c>
      <c r="AS10" s="211">
        <v>1</v>
      </c>
      <c r="AT10" s="211">
        <v>1</v>
      </c>
      <c r="AU10" s="211">
        <v>1</v>
      </c>
      <c r="AV10" s="211">
        <v>1</v>
      </c>
      <c r="AW10" s="211">
        <v>1</v>
      </c>
      <c r="AX10" s="211">
        <v>1</v>
      </c>
      <c r="AY10" s="211">
        <v>1</v>
      </c>
      <c r="AZ10" s="211">
        <v>1</v>
      </c>
      <c r="BA10" s="211">
        <v>1</v>
      </c>
      <c r="BB10" s="211">
        <v>1</v>
      </c>
      <c r="BC10" s="211">
        <v>1</v>
      </c>
      <c r="BD10" s="211">
        <v>1</v>
      </c>
      <c r="BE10" s="211">
        <v>1</v>
      </c>
      <c r="BF10" s="211">
        <v>1</v>
      </c>
      <c r="BG10" s="211">
        <v>1</v>
      </c>
      <c r="BH10" s="211">
        <v>1</v>
      </c>
    </row>
    <row r="11" spans="2:63" s="211" customFormat="1">
      <c r="C11" s="233" t="s">
        <v>498</v>
      </c>
      <c r="D11" s="233"/>
      <c r="E11" s="234">
        <v>1</v>
      </c>
      <c r="F11" s="234">
        <v>1</v>
      </c>
      <c r="G11" s="234">
        <v>1</v>
      </c>
      <c r="H11" s="234">
        <v>1</v>
      </c>
      <c r="I11" s="234">
        <v>1</v>
      </c>
      <c r="J11" s="234">
        <v>1</v>
      </c>
      <c r="K11" s="233">
        <v>1</v>
      </c>
      <c r="L11" s="233">
        <v>1</v>
      </c>
      <c r="M11" s="233">
        <v>1</v>
      </c>
      <c r="N11" s="233">
        <v>1</v>
      </c>
      <c r="O11" s="233">
        <v>1</v>
      </c>
      <c r="P11" s="233">
        <v>1</v>
      </c>
      <c r="Q11" s="233">
        <v>1</v>
      </c>
      <c r="R11" s="233">
        <v>1</v>
      </c>
      <c r="S11" s="233">
        <v>1</v>
      </c>
      <c r="T11" s="233">
        <v>1</v>
      </c>
      <c r="U11" s="233">
        <v>1</v>
      </c>
      <c r="V11" s="233">
        <v>1</v>
      </c>
      <c r="W11" s="233">
        <v>1</v>
      </c>
      <c r="X11" s="233">
        <v>1</v>
      </c>
      <c r="Y11" s="233">
        <v>1</v>
      </c>
      <c r="Z11" s="233">
        <v>1</v>
      </c>
      <c r="AA11" s="233">
        <v>1</v>
      </c>
      <c r="AB11" s="233">
        <v>1</v>
      </c>
      <c r="AC11" s="233">
        <v>1</v>
      </c>
      <c r="AD11" s="233">
        <v>1</v>
      </c>
      <c r="AE11" s="233">
        <v>1</v>
      </c>
      <c r="AF11" s="233">
        <v>1</v>
      </c>
      <c r="AG11" s="233">
        <v>1</v>
      </c>
      <c r="AH11" s="233">
        <v>1</v>
      </c>
      <c r="AI11" s="233">
        <v>1</v>
      </c>
      <c r="AJ11" s="233">
        <v>1</v>
      </c>
      <c r="AK11" s="233">
        <v>1</v>
      </c>
      <c r="AL11" s="233">
        <v>1</v>
      </c>
      <c r="AM11" s="233">
        <v>1</v>
      </c>
      <c r="AN11" s="233">
        <v>1</v>
      </c>
      <c r="AO11" s="233">
        <v>1</v>
      </c>
      <c r="AP11" s="233">
        <v>1</v>
      </c>
      <c r="AQ11" s="233">
        <v>1</v>
      </c>
      <c r="AR11" s="233">
        <v>1</v>
      </c>
      <c r="AS11" s="233">
        <v>1</v>
      </c>
      <c r="AT11" s="233">
        <v>1</v>
      </c>
      <c r="AU11" s="233">
        <v>1</v>
      </c>
      <c r="AV11" s="233">
        <v>1</v>
      </c>
      <c r="AW11" s="233">
        <v>1</v>
      </c>
      <c r="AX11" s="233">
        <v>1</v>
      </c>
      <c r="AY11" s="233">
        <v>1</v>
      </c>
      <c r="AZ11" s="233">
        <v>1</v>
      </c>
      <c r="BA11" s="233">
        <v>1</v>
      </c>
      <c r="BB11" s="233">
        <v>1</v>
      </c>
      <c r="BC11" s="233">
        <v>1</v>
      </c>
      <c r="BD11" s="233">
        <v>1</v>
      </c>
      <c r="BE11" s="233">
        <v>1</v>
      </c>
      <c r="BF11" s="233">
        <v>1</v>
      </c>
      <c r="BG11" s="233">
        <v>1</v>
      </c>
      <c r="BH11" s="233">
        <v>1</v>
      </c>
    </row>
    <row r="12" spans="2:63" s="211" customFormat="1">
      <c r="E12" s="210"/>
      <c r="F12" s="210"/>
      <c r="G12" s="210"/>
      <c r="H12" s="210"/>
      <c r="I12" s="210"/>
      <c r="J12" s="210"/>
    </row>
    <row r="13" spans="2:63" s="211" customFormat="1">
      <c r="B13" s="209" t="s">
        <v>499</v>
      </c>
      <c r="C13" s="209" t="s">
        <v>489</v>
      </c>
      <c r="D13" s="209" t="s">
        <v>490</v>
      </c>
      <c r="E13" s="210">
        <f>NPV('TRC Tool'!$D$12,$E2:E2)</f>
        <v>7.8827846521353398E-2</v>
      </c>
      <c r="F13" s="210">
        <f>NPV('TRC Tool'!$D$12,$E2:F2)</f>
        <v>0.15440322864895381</v>
      </c>
      <c r="G13" s="210">
        <f>NPV('TRC Tool'!$D$12,$E2:G2)</f>
        <v>0.22686299672935936</v>
      </c>
      <c r="H13" s="210">
        <f>NPV('TRC Tool'!$D$12,$E2:H2)</f>
        <v>0.29633808175863091</v>
      </c>
      <c r="I13" s="210">
        <f>NPV('TRC Tool'!$D$12,$E2:I2)</f>
        <v>0.36295376103154736</v>
      </c>
      <c r="J13" s="210">
        <f>NPV('TRC Tool'!$D$12,$E2:J2)</f>
        <v>0.42682991131157055</v>
      </c>
      <c r="K13" s="374">
        <f>NPV('TRC Tool'!$D$12,$K2:K2)</f>
        <v>9.0589690673464507E-2</v>
      </c>
      <c r="L13" s="374">
        <f>NPV('TRC Tool'!$D$12,$K2:L2)</f>
        <v>0.1774597048564461</v>
      </c>
      <c r="M13" s="374">
        <f>NPV('TRC Tool'!$D$12,$K2:M2)</f>
        <v>0.26076545181708938</v>
      </c>
      <c r="N13" s="374">
        <f>NPV('TRC Tool'!$D$12,$K2:N2)</f>
        <v>0.34065568426274057</v>
      </c>
      <c r="O13" s="374">
        <f>NPV('TRC Tool'!$D$12,$K2:O2)</f>
        <v>0.41727279327313982</v>
      </c>
      <c r="P13" s="374">
        <f>NPV('TRC Tool'!$D$12,$K2:P2)</f>
        <v>0.49075308959112424</v>
      </c>
      <c r="Q13" s="374">
        <f>NPV('TRC Tool'!$D$12,$K2:Q2)</f>
        <v>0.56122707193443544</v>
      </c>
      <c r="R13" s="374">
        <f>NPV('TRC Tool'!$D$12,$K2:R2)</f>
        <v>0.62881968295817858</v>
      </c>
      <c r="S13" s="374">
        <f>NPV('TRC Tool'!$D$12,$K2:S2)</f>
        <v>0.69365055346527815</v>
      </c>
      <c r="T13" s="374">
        <f>NPV('TRC Tool'!$D$12,$K2:T2)</f>
        <v>0.75583423543180184</v>
      </c>
      <c r="U13" s="374">
        <f>NPV('TRC Tool'!$D$12,$K2:U2)</f>
        <v>0.81548042438518986</v>
      </c>
      <c r="V13" s="374">
        <f>NPV('TRC Tool'!$D$12,$K2:V2)</f>
        <v>0.87269417164613439</v>
      </c>
      <c r="W13" s="374">
        <f>NPV('TRC Tool'!$D$12,$K2:W2)</f>
        <v>0.92757608691902382</v>
      </c>
      <c r="X13" s="374">
        <f>NPV('TRC Tool'!$D$12,$K2:X2)</f>
        <v>0.98022253169140583</v>
      </c>
      <c r="Y13" s="374">
        <f>NPV('TRC Tool'!$D$12,$K2:Y2)</f>
        <v>1.0307258038797684</v>
      </c>
      <c r="Z13" s="374">
        <f>NPV('TRC Tool'!$D$12,$K2:Z2)</f>
        <v>1.079174314137008</v>
      </c>
      <c r="AA13" s="374">
        <f>NPV('TRC Tool'!$D$12,$K2:AA2)</f>
        <v>1.1256527542161794</v>
      </c>
      <c r="AB13" s="374">
        <f>NPV('TRC Tool'!$D$12,$K2:AB2)</f>
        <v>1.170242257765451</v>
      </c>
      <c r="AC13" s="374">
        <f>NPV('TRC Tool'!$D$12,$K2:AC2)</f>
        <v>1.2130008848999616</v>
      </c>
      <c r="AD13" s="374">
        <f>NPV('TRC Tool'!$D$12,$K2:AD2)</f>
        <v>1.2540038126945678</v>
      </c>
      <c r="AE13" s="374">
        <f>NPV('TRC Tool'!$D$12,$K2:AE2)</f>
        <v>1.293323131400494</v>
      </c>
      <c r="AF13" s="374">
        <f>NPV('TRC Tool'!$D$12,$K2:AF2)</f>
        <v>1.3310279711924848</v>
      </c>
      <c r="AG13" s="374">
        <f>NPV('TRC Tool'!$D$12,$K2:AG2)</f>
        <v>1.3671846237116296</v>
      </c>
      <c r="AH13" s="374">
        <f>NPV('TRC Tool'!$D$12,$K2:AH2)</f>
        <v>1.4018566586175543</v>
      </c>
      <c r="AI13" s="374">
        <f>NPV('TRC Tool'!$D$12,$K2:AI2)</f>
        <v>1.4351050353548949</v>
      </c>
      <c r="AJ13" s="374">
        <f>NPV('TRC Tool'!$D$12,$K2:AJ2)</f>
        <v>1.4669882103305647</v>
      </c>
      <c r="AK13" s="374">
        <f>NPV('TRC Tool'!$D$12,$K2:AK2)</f>
        <v>1.4975622396902459</v>
      </c>
      <c r="AL13" s="374">
        <f>NPV('TRC Tool'!$D$12,$K2:AL2)</f>
        <v>1.5268808778748044</v>
      </c>
      <c r="AM13" s="374">
        <f>NPV('TRC Tool'!$D$12,$K2:AM2)</f>
        <v>1.5549956721299123</v>
      </c>
      <c r="AN13" s="374">
        <f>NPV('TRC Tool'!$D$12,$K2:AN2)</f>
        <v>1.5819560531350354</v>
      </c>
      <c r="AO13" s="374">
        <f>NPV('TRC Tool'!$D$12,$K2:AO2)</f>
        <v>1.6078094219111321</v>
      </c>
      <c r="AP13" s="374">
        <f>NPV('TRC Tool'!$D$12,$K2:AP2)</f>
        <v>1.6326012331598623</v>
      </c>
      <c r="AQ13" s="374">
        <f>NPV('TRC Tool'!$D$12,$K2:AQ2)</f>
        <v>1.6563750751808268</v>
      </c>
      <c r="AR13" s="374">
        <f>NPV('TRC Tool'!$D$12,$K2:AR2)</f>
        <v>1.6791727465073512</v>
      </c>
      <c r="AS13" s="374">
        <f>NPV('TRC Tool'!$D$12,$K2:AS2)</f>
        <v>1.7010343293955485</v>
      </c>
      <c r="AT13" s="374">
        <f>NPV('TRC Tool'!$D$12,$K2:AT2)</f>
        <v>1.7219982602958719</v>
      </c>
      <c r="AU13" s="374">
        <f>NPV('TRC Tool'!$D$12,$K2:AU2)</f>
        <v>1.7421013974310509</v>
      </c>
      <c r="AV13" s="374">
        <f>NPV('TRC Tool'!$D$12,$K2:AV2)</f>
        <v>1.7613790855992364</v>
      </c>
      <c r="AW13" s="374">
        <f>NPV('TRC Tool'!$D$12,$K2:AW2)</f>
        <v>1.7798652183162775</v>
      </c>
      <c r="AX13" s="374">
        <f>NPV('TRC Tool'!$D$12,$K2:AX2)</f>
        <v>1.7975922974063958</v>
      </c>
      <c r="AY13" s="374">
        <f>NPV('TRC Tool'!$D$12,$K2:AY2)</f>
        <v>1.8145914901460225</v>
      </c>
      <c r="AZ13" s="374">
        <f>NPV('TRC Tool'!$D$12,$K2:AZ2)</f>
        <v>1.8308926840612723</v>
      </c>
      <c r="BA13" s="374">
        <f>NPV('TRC Tool'!$D$12,$K2:BA2)</f>
        <v>1.8465245394753902</v>
      </c>
      <c r="BB13" s="374">
        <f>NPV('TRC Tool'!$D$12,$K2:BB2)</f>
        <v>1.8615145398985675</v>
      </c>
      <c r="BC13" s="374">
        <f>NPV('TRC Tool'!$D$12,$K2:BC2)</f>
        <v>1.8758890403487141</v>
      </c>
      <c r="BD13" s="374">
        <f>NPV('TRC Tool'!$D$12,$K2:BD2)</f>
        <v>1.8896733136881443</v>
      </c>
      <c r="BE13" s="374">
        <f>NPV('TRC Tool'!$D$12,$K2:BE2)</f>
        <v>1.9028915950576506</v>
      </c>
      <c r="BF13" s="374">
        <f>NPV('TRC Tool'!$D$12,$K2:BF2)</f>
        <v>1.9155671244860781</v>
      </c>
      <c r="BG13" s="374">
        <f>NPV('TRC Tool'!$D$12,$K2:BG2)</f>
        <v>1.927722187750323</v>
      </c>
      <c r="BH13" s="374">
        <f>NPV('TRC Tool'!$D$12,$K2:BH2)</f>
        <v>1.9393781555575877</v>
      </c>
    </row>
    <row r="14" spans="2:63" s="211" customFormat="1">
      <c r="C14" s="209" t="s">
        <v>489</v>
      </c>
      <c r="D14" s="209" t="s">
        <v>491</v>
      </c>
      <c r="E14" s="210">
        <f>NPV('TRC Tool'!$D$12,$E3:E3)</f>
        <v>5.1204351244357786E-2</v>
      </c>
      <c r="F14" s="210">
        <f>NPV('TRC Tool'!$D$12,$E3:F3)</f>
        <v>0.10025351765252737</v>
      </c>
      <c r="G14" s="210">
        <f>NPV('TRC Tool'!$D$12,$E3:G3)</f>
        <v>0.14724076267464487</v>
      </c>
      <c r="H14" s="210">
        <f>NPV('TRC Tool'!$D$12,$E3:H3)</f>
        <v>0.19225516179915234</v>
      </c>
      <c r="I14" s="210">
        <f>NPV('TRC Tool'!$D$12,$E3:I3)</f>
        <v>0.23538179942659077</v>
      </c>
      <c r="J14" s="210">
        <f>NPV('TRC Tool'!$D$12,$E3:J3)</f>
        <v>0.27670195599608838</v>
      </c>
      <c r="K14" s="374">
        <f>NPV('TRC Tool'!$D$12,$K3:K3)</f>
        <v>5.8554905012697847E-2</v>
      </c>
      <c r="L14" s="374">
        <f>NPV('TRC Tool'!$D$12,$K3:L3)</f>
        <v>0.11466264141576019</v>
      </c>
      <c r="M14" s="374">
        <f>NPV('TRC Tool'!$D$12,$K3:M3)</f>
        <v>0.16842807104043073</v>
      </c>
      <c r="N14" s="374">
        <f>NPV('TRC Tool'!$D$12,$K3:N3)</f>
        <v>0.21995140703735422</v>
      </c>
      <c r="O14" s="374">
        <f>NPV('TRC Tool'!$D$12,$K3:O3)</f>
        <v>0.26932842905136417</v>
      </c>
      <c r="P14" s="374">
        <f>NPV('TRC Tool'!$D$12,$K3:P3)</f>
        <v>0.3166506879220008</v>
      </c>
      <c r="Q14" s="374">
        <f>NPV('TRC Tool'!$D$12,$K3:Q3)</f>
        <v>0.36200570044750097</v>
      </c>
      <c r="R14" s="374">
        <f>NPV('TRC Tool'!$D$12,$K3:R3)</f>
        <v>0.40547713472095709</v>
      </c>
      <c r="S14" s="374">
        <f>NPV('TRC Tool'!$D$12,$K3:S3)</f>
        <v>0.44714498651993961</v>
      </c>
      <c r="T14" s="374">
        <f>NPV('TRC Tool'!$D$12,$K3:T3)</f>
        <v>0.48708574720501313</v>
      </c>
      <c r="U14" s="374">
        <f>NPV('TRC Tool'!$D$12,$K3:U3)</f>
        <v>0.52537256355817019</v>
      </c>
      <c r="V14" s="374">
        <f>NPV('TRC Tool'!$D$12,$K3:V3)</f>
        <v>0.56207538996916473</v>
      </c>
      <c r="W14" s="374">
        <f>NPV('TRC Tool'!$D$12,$K3:W3)</f>
        <v>0.59726113335597697</v>
      </c>
      <c r="X14" s="374">
        <f>NPV('TRC Tool'!$D$12,$K3:X3)</f>
        <v>0.63099379118510501</v>
      </c>
      <c r="Y14" s="374">
        <f>NPV('TRC Tool'!$D$12,$K3:Y3)</f>
        <v>0.6633345829379842</v>
      </c>
      <c r="Z14" s="374">
        <f>NPV('TRC Tool'!$D$12,$K3:Z3)</f>
        <v>0.69434207535151871</v>
      </c>
      <c r="AA14" s="374">
        <f>NPV('TRC Tool'!$D$12,$K3:AA3)</f>
        <v>0.72407230174341475</v>
      </c>
      <c r="AB14" s="374">
        <f>NPV('TRC Tool'!$D$12,$K3:AB3)</f>
        <v>0.75257887571665394</v>
      </c>
      <c r="AC14" s="374">
        <f>NPV('TRC Tool'!$D$12,$K3:AC3)</f>
        <v>0.77989408249391812</v>
      </c>
      <c r="AD14" s="374">
        <f>NPV('TRC Tool'!$D$12,$K3:AD3)</f>
        <v>0.80606771254799348</v>
      </c>
      <c r="AE14" s="374">
        <f>NPV('TRC Tool'!$D$12,$K3:AE3)</f>
        <v>0.8311474754724979</v>
      </c>
      <c r="AF14" s="374">
        <f>NPV('TRC Tool'!$D$12,$K3:AF3)</f>
        <v>0.85517908694747569</v>
      </c>
      <c r="AG14" s="374">
        <f>NPV('TRC Tool'!$D$12,$K3:AG3)</f>
        <v>0.87820635207046516</v>
      </c>
      <c r="AH14" s="374">
        <f>NPV('TRC Tool'!$D$12,$K3:AH3)</f>
        <v>0.90027124520493362</v>
      </c>
      <c r="AI14" s="374">
        <f>NPV('TRC Tool'!$D$12,$K3:AI3)</f>
        <v>0.92141398649162909</v>
      </c>
      <c r="AJ14" s="374">
        <f>NPV('TRC Tool'!$D$12,$K3:AJ3)</f>
        <v>0.94167311516231522</v>
      </c>
      <c r="AK14" s="374">
        <f>NPV('TRC Tool'!$D$12,$K3:AK3)</f>
        <v>0.96108555978952592</v>
      </c>
      <c r="AL14" s="374">
        <f>NPV('TRC Tool'!$D$12,$K3:AL3)</f>
        <v>0.97968670560039162</v>
      </c>
      <c r="AM14" s="374">
        <f>NPV('TRC Tool'!$D$12,$K3:AM3)</f>
        <v>0.99751045897723767</v>
      </c>
      <c r="AN14" s="374">
        <f>NPV('TRC Tool'!$D$12,$K3:AN3)</f>
        <v>1.0145893092625284</v>
      </c>
      <c r="AO14" s="374">
        <f>NPV('TRC Tool'!$D$12,$K3:AO3)</f>
        <v>1.0309543879808123</v>
      </c>
      <c r="AP14" s="374">
        <f>NPV('TRC Tool'!$D$12,$K3:AP3)</f>
        <v>1.046635525585625</v>
      </c>
      <c r="AQ14" s="374">
        <f>NPV('TRC Tool'!$D$12,$K3:AQ3)</f>
        <v>1.0616613058347806</v>
      </c>
      <c r="AR14" s="374">
        <f>NPV('TRC Tool'!$D$12,$K3:AR3)</f>
        <v>1.0760591178931751</v>
      </c>
      <c r="AS14" s="374">
        <f>NPV('TRC Tool'!$D$12,$K3:AS3)</f>
        <v>1.0898552062580702</v>
      </c>
      <c r="AT14" s="374">
        <f>NPV('TRC Tool'!$D$12,$K3:AT3)</f>
        <v>1.1030747185978653</v>
      </c>
      <c r="AU14" s="374">
        <f>NPV('TRC Tool'!$D$12,$K3:AU3)</f>
        <v>1.115741751591556</v>
      </c>
      <c r="AV14" s="374">
        <f>NPV('TRC Tool'!$D$12,$K3:AV3)</f>
        <v>1.1278793948524366</v>
      </c>
      <c r="AW14" s="374">
        <f>NPV('TRC Tool'!$D$12,$K3:AW3)</f>
        <v>1.1395097730161143</v>
      </c>
      <c r="AX14" s="374">
        <f>NPV('TRC Tool'!$D$12,$K3:AX3)</f>
        <v>1.1506540860695476</v>
      </c>
      <c r="AY14" s="374">
        <f>NPV('TRC Tool'!$D$12,$K3:AY3)</f>
        <v>1.1613326479946273</v>
      </c>
      <c r="AZ14" s="374">
        <f>NPV('TRC Tool'!$D$12,$K3:AZ3)</f>
        <v>1.1715649237967349</v>
      </c>
      <c r="BA14" s="374">
        <f>NPV('TRC Tool'!$D$12,$K3:BA3)</f>
        <v>1.1813695649857794</v>
      </c>
      <c r="BB14" s="374">
        <f>NPV('TRC Tool'!$D$12,$K3:BB3)</f>
        <v>1.1907644435743832</v>
      </c>
      <c r="BC14" s="374">
        <f>NPV('TRC Tool'!$D$12,$K3:BC3)</f>
        <v>1.199766684655192</v>
      </c>
      <c r="BD14" s="374">
        <f>NPV('TRC Tool'!$D$12,$K3:BD3)</f>
        <v>1.2083926976166901</v>
      </c>
      <c r="BE14" s="374">
        <f>NPV('TRC Tool'!$D$12,$K3:BE3)</f>
        <v>1.2166582060544238</v>
      </c>
      <c r="BF14" s="374">
        <f>NPV('TRC Tool'!$D$12,$K3:BF3)</f>
        <v>1.2245782764321498</v>
      </c>
      <c r="BG14" s="374">
        <f>NPV('TRC Tool'!$D$12,$K3:BG3)</f>
        <v>1.2321673455451612</v>
      </c>
      <c r="BH14" s="374">
        <f>NPV('TRC Tool'!$D$12,$K3:BH3)</f>
        <v>1.2394392468358406</v>
      </c>
    </row>
    <row r="15" spans="2:63" s="211" customFormat="1">
      <c r="C15" s="209" t="s">
        <v>489</v>
      </c>
      <c r="D15" s="209" t="s">
        <v>492</v>
      </c>
      <c r="E15" s="210">
        <f>NPV('TRC Tool'!$D$12,$E4:E4)</f>
        <v>6.7685508592728677E-2</v>
      </c>
      <c r="F15" s="210">
        <f>NPV('TRC Tool'!$D$12,$E4:F4)</f>
        <v>0.13256115643436289</v>
      </c>
      <c r="G15" s="210">
        <f>NPV('TRC Tool'!$D$12,$E4:G4)</f>
        <v>0.19474621246388277</v>
      </c>
      <c r="H15" s="210">
        <f>NPV('TRC Tool'!$D$12,$E4:H4)</f>
        <v>0.25435472465058562</v>
      </c>
      <c r="I15" s="210">
        <f>NPV('TRC Tool'!$D$12,$E4:I4)</f>
        <v>0.31149575790173617</v>
      </c>
      <c r="J15" s="210">
        <f>NPV('TRC Tool'!$D$12,$E4:J4)</f>
        <v>0.366273620592936</v>
      </c>
      <c r="K15" s="374">
        <f>NPV('TRC Tool'!$D$12,$K4:K4)</f>
        <v>7.7667994714134561E-2</v>
      </c>
      <c r="L15" s="374">
        <f>NPV('TRC Tool'!$D$12,$K4:L4)</f>
        <v>0.15212959746905436</v>
      </c>
      <c r="M15" s="374">
        <f>NPV('TRC Tool'!$D$12,$K4:M4)</f>
        <v>0.22351982849025279</v>
      </c>
      <c r="N15" s="374">
        <f>NPV('TRC Tool'!$D$12,$K4:N4)</f>
        <v>0.29196786135005903</v>
      </c>
      <c r="O15" s="374">
        <f>NPV('TRC Tool'!$D$12,$K4:O4)</f>
        <v>0.35759728572911942</v>
      </c>
      <c r="P15" s="374">
        <f>NPV('TRC Tool'!$D$12,$K4:P4)</f>
        <v>0.42052635781333741</v>
      </c>
      <c r="Q15" s="374">
        <f>NPV('TRC Tool'!$D$12,$K4:Q4)</f>
        <v>0.48086823893910069</v>
      </c>
      <c r="R15" s="374">
        <f>NPV('TRC Tool'!$D$12,$K4:R4)</f>
        <v>0.53873122306759691</v>
      </c>
      <c r="S15" s="374">
        <f>NPV('TRC Tool'!$D$12,$K4:S4)</f>
        <v>0.59421895363875099</v>
      </c>
      <c r="T15" s="374">
        <f>NPV('TRC Tool'!$D$12,$K4:T4)</f>
        <v>0.64743063032670622</v>
      </c>
      <c r="U15" s="374">
        <f>NPV('TRC Tool'!$D$12,$K4:U4)</f>
        <v>0.69846120619171803</v>
      </c>
      <c r="V15" s="374">
        <f>NPV('TRC Tool'!$D$12,$K4:V4)</f>
        <v>0.74740157569775756</v>
      </c>
      <c r="W15" s="374">
        <f>NPV('TRC Tool'!$D$12,$K4:W4)</f>
        <v>0.79433875404093213</v>
      </c>
      <c r="X15" s="374">
        <f>NPV('TRC Tool'!$D$12,$K4:X4)</f>
        <v>0.83935604821095533</v>
      </c>
      <c r="Y15" s="374">
        <f>NPV('TRC Tool'!$D$12,$K4:Y4)</f>
        <v>0.88253322018626046</v>
      </c>
      <c r="Z15" s="374">
        <f>NPV('TRC Tool'!$D$12,$K4:Z4)</f>
        <v>0.92394664264287796</v>
      </c>
      <c r="AA15" s="374">
        <f>NPV('TRC Tool'!$D$12,$K4:AA4)</f>
        <v>0.96366944753782802</v>
      </c>
      <c r="AB15" s="374">
        <f>NPV('TRC Tool'!$D$12,$K4:AB4)</f>
        <v>1.0017716679094468</v>
      </c>
      <c r="AC15" s="374">
        <f>NPV('TRC Tool'!$D$12,$K4:AC4)</f>
        <v>1.0383009024781304</v>
      </c>
      <c r="AD15" s="374">
        <f>NPV('TRC Tool'!$D$12,$K4:AD4)</f>
        <v>1.073322089305548</v>
      </c>
      <c r="AE15" s="374">
        <f>NPV('TRC Tool'!$D$12,$K4:AE4)</f>
        <v>1.1068974855951914</v>
      </c>
      <c r="AF15" s="374">
        <f>NPV('TRC Tool'!$D$12,$K4:AF4)</f>
        <v>1.1390867783670757</v>
      </c>
      <c r="AG15" s="374">
        <f>NPV('TRC Tool'!$D$12,$K4:AG4)</f>
        <v>1.1699471905634222</v>
      </c>
      <c r="AH15" s="374">
        <f>NPV('TRC Tool'!$D$12,$K4:AH4)</f>
        <v>1.1995335827739484</v>
      </c>
      <c r="AI15" s="374">
        <f>NPV('TRC Tool'!$D$12,$K4:AI4)</f>
        <v>1.2278985507615989</v>
      </c>
      <c r="AJ15" s="374">
        <f>NPV('TRC Tool'!$D$12,$K4:AJ4)</f>
        <v>1.2550925189620947</v>
      </c>
      <c r="AK15" s="374">
        <f>NPV('TRC Tool'!$D$12,$K4:AK4)</f>
        <v>1.2811638301235084</v>
      </c>
      <c r="AL15" s="374">
        <f>NPV('TRC Tool'!$D$12,$K4:AL4)</f>
        <v>1.3061588312452228</v>
      </c>
      <c r="AM15" s="374">
        <f>NPV('TRC Tool'!$D$12,$K4:AM4)</f>
        <v>1.3301219559690436</v>
      </c>
      <c r="AN15" s="374">
        <f>NPV('TRC Tool'!$D$12,$K4:AN4)</f>
        <v>1.3530958035689358</v>
      </c>
      <c r="AO15" s="374">
        <f>NPV('TRC Tool'!$D$12,$K4:AO4)</f>
        <v>1.3751212146797998</v>
      </c>
      <c r="AP15" s="374">
        <f>NPV('TRC Tool'!$D$12,$K4:AP4)</f>
        <v>1.3962373438999156</v>
      </c>
      <c r="AQ15" s="374">
        <f>NPV('TRC Tool'!$D$12,$K4:AQ4)</f>
        <v>1.4164817293961165</v>
      </c>
      <c r="AR15" s="374">
        <f>NPV('TRC Tool'!$D$12,$K4:AR4)</f>
        <v>1.4358903596354295</v>
      </c>
      <c r="AS15" s="374">
        <f>NPV('TRC Tool'!$D$12,$K4:AS4)</f>
        <v>1.454497737361816</v>
      </c>
      <c r="AT15" s="374">
        <f>NPV('TRC Tool'!$D$12,$K4:AT4)</f>
        <v>1.4723369409317357</v>
      </c>
      <c r="AU15" s="374">
        <f>NPV('TRC Tool'!$D$12,$K4:AU4)</f>
        <v>1.489439683117582</v>
      </c>
      <c r="AV15" s="374">
        <f>NPV('TRC Tool'!$D$12,$K4:AV4)</f>
        <v>1.5058363674835109</v>
      </c>
      <c r="AW15" s="374">
        <f>NPV('TRC Tool'!$D$12,$K4:AW4)</f>
        <v>1.5215561424338921</v>
      </c>
      <c r="AX15" s="374">
        <f>NPV('TRC Tool'!$D$12,$K4:AX4)</f>
        <v>1.536626953030461</v>
      </c>
      <c r="AY15" s="374">
        <f>NPV('TRC Tool'!$D$12,$K4:AY4)</f>
        <v>1.5510755906702856</v>
      </c>
      <c r="AZ15" s="374">
        <f>NPV('TRC Tool'!$D$12,$K4:AZ4)</f>
        <v>1.5649277407128641</v>
      </c>
      <c r="BA15" s="374">
        <f>NPV('TRC Tool'!$D$12,$K4:BA4)</f>
        <v>1.578208028141018</v>
      </c>
      <c r="BB15" s="374">
        <f>NPV('TRC Tool'!$D$12,$K4:BB4)</f>
        <v>1.5909400613367508</v>
      </c>
      <c r="BC15" s="374">
        <f>NPV('TRC Tool'!$D$12,$K4:BC4)</f>
        <v>1.6031464740498957</v>
      </c>
      <c r="BD15" s="374">
        <f>NPV('TRC Tool'!$D$12,$K4:BD4)</f>
        <v>1.6148489656341596</v>
      </c>
      <c r="BE15" s="374">
        <f>NPV('TRC Tool'!$D$12,$K4:BE4)</f>
        <v>1.6260683396220872</v>
      </c>
      <c r="BF15" s="374">
        <f>NPV('TRC Tool'!$D$12,$K4:BF4)</f>
        <v>1.6368245407075248</v>
      </c>
      <c r="BG15" s="374">
        <f>NPV('TRC Tool'!$D$12,$K4:BG4)</f>
        <v>1.6471366902013256</v>
      </c>
      <c r="BH15" s="374">
        <f>NPV('TRC Tool'!$D$12,$K4:BH4)</f>
        <v>1.6570231200233254</v>
      </c>
    </row>
    <row r="16" spans="2:63" s="211" customFormat="1">
      <c r="C16" s="209" t="s">
        <v>489</v>
      </c>
      <c r="D16" s="209" t="s">
        <v>493</v>
      </c>
      <c r="E16" s="210">
        <f>NPV('TRC Tool'!$D$12,$E5:E5)</f>
        <v>5.2335701678916602E-2</v>
      </c>
      <c r="F16" s="210">
        <f>NPV('TRC Tool'!$D$12,$E5:F5)</f>
        <v>0.10247127823831606</v>
      </c>
      <c r="G16" s="210">
        <f>NPV('TRC Tool'!$D$12,$E5:G5)</f>
        <v>0.15050177827730696</v>
      </c>
      <c r="H16" s="210">
        <f>NPV('TRC Tool'!$D$12,$E5:H5)</f>
        <v>0.19651799152238325</v>
      </c>
      <c r="I16" s="210">
        <f>NPV('TRC Tool'!$D$12,$E5:I5)</f>
        <v>0.24060664851799018</v>
      </c>
      <c r="J16" s="210">
        <f>NPV('TRC Tool'!$D$12,$E5:J5)</f>
        <v>0.28285061045789511</v>
      </c>
      <c r="K16" s="374">
        <f>NPV('TRC Tool'!$D$12,$K5:K5)</f>
        <v>5.9866924665347987E-2</v>
      </c>
      <c r="L16" s="374">
        <f>NPV('TRC Tool'!$D$12,$K5:L5)</f>
        <v>0.11723456377027129</v>
      </c>
      <c r="M16" s="374">
        <f>NPV('TRC Tool'!$D$12,$K5:M5)</f>
        <v>0.17220984937152745</v>
      </c>
      <c r="N16" s="374">
        <f>NPV('TRC Tool'!$D$12,$K5:N5)</f>
        <v>0.22489498261034735</v>
      </c>
      <c r="O16" s="374">
        <f>NPV('TRC Tool'!$D$12,$K5:O5)</f>
        <v>0.27538765215381561</v>
      </c>
      <c r="P16" s="374">
        <f>NPV('TRC Tool'!$D$12,$K5:P5)</f>
        <v>0.3237812420322233</v>
      </c>
      <c r="Q16" s="374">
        <f>NPV('TRC Tool'!$D$12,$K5:Q5)</f>
        <v>0.37016502941528884</v>
      </c>
      <c r="R16" s="374">
        <f>NPV('TRC Tool'!$D$12,$K5:R5)</f>
        <v>0.41462437284089465</v>
      </c>
      <c r="S16" s="374">
        <f>NPV('TRC Tool'!$D$12,$K5:S5)</f>
        <v>0.45724089138238555</v>
      </c>
      <c r="T16" s="374">
        <f>NPV('TRC Tool'!$D$12,$K5:T5)</f>
        <v>0.49809263521442465</v>
      </c>
      <c r="U16" s="374">
        <f>NPV('TRC Tool'!$D$12,$K5:U5)</f>
        <v>0.53725424801281285</v>
      </c>
      <c r="V16" s="374">
        <f>NPV('TRC Tool'!$D$12,$K5:V5)</f>
        <v>0.5747971216004627</v>
      </c>
      <c r="W16" s="374">
        <f>NPV('TRC Tool'!$D$12,$K5:W5)</f>
        <v>0.61078954322980039</v>
      </c>
      <c r="X16" s="374">
        <f>NPV('TRC Tool'!$D$12,$K5:X5)</f>
        <v>0.64529683587117193</v>
      </c>
      <c r="Y16" s="374">
        <f>NPV('TRC Tool'!$D$12,$K5:Y5)</f>
        <v>0.67838149185728092</v>
      </c>
      <c r="Z16" s="374">
        <f>NPV('TRC Tool'!$D$12,$K5:Z5)</f>
        <v>0.71010330021522294</v>
      </c>
      <c r="AA16" s="374">
        <f>NPV('TRC Tool'!$D$12,$K5:AA5)</f>
        <v>0.74051946800024038</v>
      </c>
      <c r="AB16" s="374">
        <f>NPV('TRC Tool'!$D$12,$K5:AB5)</f>
        <v>0.76968473592883779</v>
      </c>
      <c r="AC16" s="374">
        <f>NPV('TRC Tool'!$D$12,$K5:AC5)</f>
        <v>0.79763243115919957</v>
      </c>
      <c r="AD16" s="374">
        <f>NPV('TRC Tool'!$D$12,$K5:AD5)</f>
        <v>0.82441338412700405</v>
      </c>
      <c r="AE16" s="374">
        <f>NPV('TRC Tool'!$D$12,$K5:AE5)</f>
        <v>0.85007630323185324</v>
      </c>
      <c r="AF16" s="374">
        <f>NPV('TRC Tool'!$D$12,$K5:AF5)</f>
        <v>0.87466786342665948</v>
      </c>
      <c r="AG16" s="374">
        <f>NPV('TRC Tool'!$D$12,$K5:AG5)</f>
        <v>0.89823279110865906</v>
      </c>
      <c r="AH16" s="374">
        <f>NPV('TRC Tool'!$D$12,$K5:AH5)</f>
        <v>0.92081394546645179</v>
      </c>
      <c r="AI16" s="374">
        <f>NPV('TRC Tool'!$D$12,$K5:AI5)</f>
        <v>0.94245239643101641</v>
      </c>
      <c r="AJ16" s="374">
        <f>NPV('TRC Tool'!$D$12,$K5:AJ5)</f>
        <v>0.96318749937247816</v>
      </c>
      <c r="AK16" s="374">
        <f>NPV('TRC Tool'!$D$12,$K5:AK5)</f>
        <v>0.98305696667848341</v>
      </c>
      <c r="AL16" s="374">
        <f>NPV('TRC Tool'!$D$12,$K5:AL5)</f>
        <v>1.0020969363443673</v>
      </c>
      <c r="AM16" s="374">
        <f>NPV('TRC Tool'!$D$12,$K5:AM5)</f>
        <v>1.0203420376998631</v>
      </c>
      <c r="AN16" s="374">
        <f>NPV('TRC Tool'!$D$12,$K5:AN5)</f>
        <v>1.0378254543918961</v>
      </c>
      <c r="AO16" s="374">
        <f>NPV('TRC Tool'!$D$12,$K5:AO5)</f>
        <v>1.0545789847380123</v>
      </c>
      <c r="AP16" s="374">
        <f>NPV('TRC Tool'!$D$12,$K5:AP5)</f>
        <v>1.07063309956021</v>
      </c>
      <c r="AQ16" s="374">
        <f>NPV('TRC Tool'!$D$12,$K5:AQ5)</f>
        <v>1.0860169976043657</v>
      </c>
      <c r="AR16" s="374">
        <f>NPV('TRC Tool'!$D$12,$K5:AR5)</f>
        <v>1.1007586586460405</v>
      </c>
      <c r="AS16" s="374">
        <f>NPV('TRC Tool'!$D$12,$K5:AS5)</f>
        <v>1.1148848943792651</v>
      </c>
      <c r="AT16" s="374">
        <f>NPV('TRC Tool'!$D$12,$K5:AT5)</f>
        <v>1.1284213971808492</v>
      </c>
      <c r="AU16" s="374">
        <f>NPV('TRC Tool'!$D$12,$K5:AU5)</f>
        <v>1.1413927868389111</v>
      </c>
      <c r="AV16" s="374">
        <f>NPV('TRC Tool'!$D$12,$K5:AV5)</f>
        <v>1.153822655330615</v>
      </c>
      <c r="AW16" s="374">
        <f>NPV('TRC Tool'!$D$12,$K5:AW5)</f>
        <v>1.1657336097305573</v>
      </c>
      <c r="AX16" s="374">
        <f>NPV('TRC Tool'!$D$12,$K5:AX5)</f>
        <v>1.177147313327839</v>
      </c>
      <c r="AY16" s="374">
        <f>NPV('TRC Tool'!$D$12,$K5:AY5)</f>
        <v>1.1880845250266123</v>
      </c>
      <c r="AZ16" s="374">
        <f>NPV('TRC Tool'!$D$12,$K5:AZ5)</f>
        <v>1.1985651371017563</v>
      </c>
      <c r="BA16" s="374">
        <f>NPV('TRC Tool'!$D$12,$K5:BA5)</f>
        <v>1.2086082113783536</v>
      </c>
      <c r="BB16" s="374">
        <f>NPV('TRC Tool'!$D$12,$K5:BB5)</f>
        <v>1.2182320139007716</v>
      </c>
      <c r="BC16" s="374">
        <f>NPV('TRC Tool'!$D$12,$K5:BC5)</f>
        <v>1.2274540481543981</v>
      </c>
      <c r="BD16" s="374">
        <f>NPV('TRC Tool'!$D$12,$K5:BD5)</f>
        <v>1.2362910869004606</v>
      </c>
      <c r="BE16" s="374">
        <f>NPV('TRC Tool'!$D$12,$K5:BE5)</f>
        <v>1.2447592026818244</v>
      </c>
      <c r="BF16" s="374">
        <f>NPV('TRC Tool'!$D$12,$K5:BF5)</f>
        <v>1.2528737970552541</v>
      </c>
      <c r="BG16" s="374">
        <f>NPV('TRC Tool'!$D$12,$K5:BG5)</f>
        <v>1.260649628603308</v>
      </c>
      <c r="BH16" s="374">
        <f>NPV('TRC Tool'!$D$12,$K5:BH5)</f>
        <v>1.2681008397768061</v>
      </c>
    </row>
    <row r="17" spans="2:60" s="212" customFormat="1">
      <c r="C17" s="213" t="s">
        <v>489</v>
      </c>
      <c r="D17" s="213" t="s">
        <v>494</v>
      </c>
      <c r="E17" s="214">
        <f>NPV('TRC Tool'!$D$12,$E6:E6)</f>
        <v>56.148585347573544</v>
      </c>
      <c r="F17" s="214">
        <f>NPV('TRC Tool'!$D$12,$E6:F6)</f>
        <v>132.48645578789655</v>
      </c>
      <c r="G17" s="214">
        <f>NPV('TRC Tool'!$D$12,$E6:G6)</f>
        <v>173.45437632283551</v>
      </c>
      <c r="H17" s="214">
        <f>NPV('TRC Tool'!$D$12,$E6:H6)</f>
        <v>223.2072748443089</v>
      </c>
      <c r="I17" s="214">
        <f>NPV('TRC Tool'!$D$12,$E6:I6)</f>
        <v>280.47236619285303</v>
      </c>
      <c r="J17" s="214">
        <f>NPV('TRC Tool'!$D$12,$E6:J6)</f>
        <v>344.10257567379858</v>
      </c>
      <c r="K17" s="375">
        <f>NPV('TRC Tool'!$D$12,$K6:K6)</f>
        <v>90.369777028293058</v>
      </c>
      <c r="L17" s="375">
        <f>NPV('TRC Tool'!$D$12,$K6:L6)</f>
        <v>177.14982335956566</v>
      </c>
      <c r="M17" s="375">
        <f>NPV('TRC Tool'!$D$12,$K6:M6)</f>
        <v>260.482732755813</v>
      </c>
      <c r="N17" s="375">
        <f>NPV('TRC Tool'!$D$12,$K6:N6)</f>
        <v>340.50543477113393</v>
      </c>
      <c r="O17" s="375">
        <f>NPV('TRC Tool'!$D$12,$K6:O6)</f>
        <v>417.34941974930882</v>
      </c>
      <c r="P17" s="375">
        <f>NPV('TRC Tool'!$D$12,$K6:P6)</f>
        <v>491.14095488386874</v>
      </c>
      <c r="Q17" s="375">
        <f>NPV('TRC Tool'!$D$12,$K6:Q6)</f>
        <v>562.00129169567685</v>
      </c>
      <c r="R17" s="375">
        <f>NPV('TRC Tool'!$D$12,$K6:R6)</f>
        <v>630.04686526894204</v>
      </c>
      <c r="S17" s="375">
        <f>NPV('TRC Tool'!$D$12,$K6:S6)</f>
        <v>695.38948557304252</v>
      </c>
      <c r="T17" s="375">
        <f>NPV('TRC Tool'!$D$12,$K6:T6)</f>
        <v>758.13652118453115</v>
      </c>
      <c r="U17" s="375">
        <f>NPV('TRC Tool'!$D$12,$K6:U6)</f>
        <v>818.39107571120906</v>
      </c>
      <c r="V17" s="375">
        <f>NPV('TRC Tool'!$D$12,$K6:V6)</f>
        <v>876.25215720815936</v>
      </c>
      <c r="W17" s="375">
        <f>NPV('TRC Tool'!$D$12,$K6:W6)</f>
        <v>931.81484086412149</v>
      </c>
      <c r="X17" s="375">
        <f>NPV('TRC Tool'!$D$12,$K6:X6)</f>
        <v>985.17042522552413</v>
      </c>
      <c r="Y17" s="375">
        <f>NPV('TRC Tool'!$D$12,$K6:Y6)</f>
        <v>1036.4065822148793</v>
      </c>
      <c r="Z17" s="375">
        <f>NPV('TRC Tool'!$D$12,$K6:Z6)</f>
        <v>1085.6075011900425</v>
      </c>
      <c r="AA17" s="375">
        <f>NPV('TRC Tool'!$D$12,$K6:AA6)</f>
        <v>1132.854027281051</v>
      </c>
      <c r="AB17" s="375">
        <f>NPV('TRC Tool'!$D$12,$K6:AB6)</f>
        <v>1178.2237942318507</v>
      </c>
      <c r="AC17" s="375">
        <f>NPV('TRC Tool'!$D$12,$K6:AC6)</f>
        <v>1221.7913519651929</v>
      </c>
      <c r="AD17" s="375">
        <f>NPV('TRC Tool'!$D$12,$K6:AD6)</f>
        <v>1263.62828908031</v>
      </c>
      <c r="AE17" s="375">
        <f>NPV('TRC Tool'!$D$12,$K6:AE6)</f>
        <v>1303.8033504846521</v>
      </c>
      <c r="AF17" s="375">
        <f>NPV('TRC Tool'!$D$12,$K6:AF6)</f>
        <v>1342.3825503529777</v>
      </c>
      <c r="AG17" s="375">
        <f>NPV('TRC Tool'!$D$12,$K6:AG6)</f>
        <v>1379.4292805994023</v>
      </c>
      <c r="AH17" s="375">
        <f>NPV('TRC Tool'!$D$12,$K6:AH6)</f>
        <v>1415.0044150406477</v>
      </c>
      <c r="AI17" s="375">
        <f>NPV('TRC Tool'!$D$12,$K6:AI6)</f>
        <v>1449.1664094216453</v>
      </c>
      <c r="AJ17" s="375">
        <f>NPV('TRC Tool'!$D$12,$K6:AJ6)</f>
        <v>1481.971397467853</v>
      </c>
      <c r="AK17" s="375">
        <f>NPV('TRC Tool'!$D$12,$K6:AK6)</f>
        <v>1513.4732831221186</v>
      </c>
      <c r="AL17" s="375">
        <f>NPV('TRC Tool'!$D$12,$K6:AL6)</f>
        <v>1543.7238291176425</v>
      </c>
      <c r="AM17" s="375">
        <f>NPV('TRC Tool'!$D$12,$K6:AM6)</f>
        <v>1572.7727420325873</v>
      </c>
      <c r="AN17" s="375">
        <f>NPV('TRC Tool'!$D$12,$K6:AN6)</f>
        <v>1600.6677539660877</v>
      </c>
      <c r="AO17" s="375">
        <f>NPV('TRC Tool'!$D$12,$K6:AO6)</f>
        <v>1627.4547009698706</v>
      </c>
      <c r="AP17" s="375">
        <f>NPV('TRC Tool'!$D$12,$K6:AP6)</f>
        <v>1653.1775983643595</v>
      </c>
      <c r="AQ17" s="375">
        <f>NPV('TRC Tool'!$D$12,$K6:AQ6)</f>
        <v>1677.8787130630208</v>
      </c>
      <c r="AR17" s="375">
        <f>NPV('TRC Tool'!$D$12,$K6:AR6)</f>
        <v>1701.5986330237927</v>
      </c>
      <c r="AS17" s="375">
        <f>NPV('TRC Tool'!$D$12,$K6:AS6)</f>
        <v>1724.3763339417158</v>
      </c>
      <c r="AT17" s="375">
        <f>NPV('TRC Tool'!$D$12,$K6:AT6)</f>
        <v>1746.2492432923541</v>
      </c>
      <c r="AU17" s="375">
        <f>NPV('TRC Tool'!$D$12,$K6:AU6)</f>
        <v>1767.2533018312374</v>
      </c>
      <c r="AV17" s="375">
        <f>NPV('TRC Tool'!$D$12,$K6:AV6)</f>
        <v>1787.4230226503828</v>
      </c>
      <c r="AW17" s="375">
        <f>NPV('TRC Tool'!$D$12,$K6:AW6)</f>
        <v>1806.7915478889286</v>
      </c>
      <c r="AX17" s="375">
        <f>NPV('TRC Tool'!$D$12,$K6:AX6)</f>
        <v>1825.3907031910735</v>
      </c>
      <c r="AY17" s="375">
        <f>NPV('TRC Tool'!$D$12,$K6:AY6)</f>
        <v>1843.2510500007968</v>
      </c>
      <c r="AZ17" s="375">
        <f>NPV('TRC Tool'!$D$12,$K6:AZ6)</f>
        <v>1860.4019357792924</v>
      </c>
      <c r="BA17" s="375">
        <f>NPV('TRC Tool'!$D$12,$K6:BA6)</f>
        <v>1876.8715422276323</v>
      </c>
      <c r="BB17" s="375">
        <f>NPV('TRC Tool'!$D$12,$K6:BB6)</f>
        <v>1892.6869315938948</v>
      </c>
      <c r="BC17" s="375">
        <f>NPV('TRC Tool'!$D$12,$K6:BC6)</f>
        <v>1907.8740911408488</v>
      </c>
      <c r="BD17" s="375">
        <f>NPV('TRC Tool'!$D$12,$K6:BD6)</f>
        <v>1922.4579758472646</v>
      </c>
      <c r="BE17" s="375">
        <f>NPV('TRC Tool'!$D$12,$K6:BE6)</f>
        <v>1936.4625494130096</v>
      </c>
      <c r="BF17" s="375">
        <f>NPV('TRC Tool'!$D$12,$K6:BF6)</f>
        <v>1949.910823635315</v>
      </c>
      <c r="BG17" s="375">
        <f>NPV('TRC Tool'!$D$12,$K6:BG6)</f>
        <v>1962.8248962209086</v>
      </c>
      <c r="BH17" s="375">
        <f>NPV('TRC Tool'!$D$12,$K6:BH6)</f>
        <v>1975.2259870961509</v>
      </c>
    </row>
    <row r="18" spans="2:60" s="211" customFormat="1">
      <c r="C18" s="209" t="s">
        <v>489</v>
      </c>
      <c r="D18" s="209" t="s">
        <v>495</v>
      </c>
      <c r="E18" s="210">
        <f>NPV('TRC Tool'!$D$12,$E7:E7)</f>
        <v>0.62626007120104932</v>
      </c>
      <c r="F18" s="210">
        <f>NPV('TRC Tool'!$D$12,$E7:F7)</f>
        <v>1.2129755210802413</v>
      </c>
      <c r="G18" s="210">
        <f>NPV('TRC Tool'!$D$12,$E7:G7)</f>
        <v>1.7626433587036177</v>
      </c>
      <c r="H18" s="210">
        <f>NPV('TRC Tool'!$D$12,$E7:H7)</f>
        <v>2.2776029217759208</v>
      </c>
      <c r="I18" s="210">
        <f>NPV('TRC Tool'!$D$12,$E7:I7)</f>
        <v>2.7600458326549759</v>
      </c>
      <c r="J18" s="210">
        <f>NPV('TRC Tool'!$D$12,$E7:J7)</f>
        <v>3.2120253257026197</v>
      </c>
      <c r="K18" s="374">
        <f>NPV('TRC Tool'!$D$12,$K7:K7)</f>
        <v>0.62626007120104932</v>
      </c>
      <c r="L18" s="374">
        <f>NPV('TRC Tool'!$D$12,$K7:L7)</f>
        <v>1.2129755210802413</v>
      </c>
      <c r="M18" s="374">
        <f>NPV('TRC Tool'!$D$12,$K7:M7)</f>
        <v>1.7626433587036177</v>
      </c>
      <c r="N18" s="374">
        <f>NPV('TRC Tool'!$D$12,$K7:N7)</f>
        <v>2.2776029217759208</v>
      </c>
      <c r="O18" s="374">
        <f>NPV('TRC Tool'!$D$12,$K7:O7)</f>
        <v>2.7600458326549759</v>
      </c>
      <c r="P18" s="374">
        <f>NPV('TRC Tool'!$D$12,$K7:P7)</f>
        <v>3.2120253257026197</v>
      </c>
      <c r="Q18" s="374">
        <f>NPV('TRC Tool'!$D$12,$K7:Q7)</f>
        <v>3.635464985668559</v>
      </c>
      <c r="R18" s="374">
        <f>NPV('TRC Tool'!$D$12,$K7:R7)</f>
        <v>4.0321669342969457</v>
      </c>
      <c r="S18" s="374">
        <f>NPV('TRC Tool'!$D$12,$K7:S7)</f>
        <v>4.4038194999971392</v>
      </c>
      <c r="T18" s="374">
        <f>NPV('TRC Tool'!$D$12,$K7:T7)</f>
        <v>4.7520044032201048</v>
      </c>
      <c r="U18" s="374">
        <f>NPV('TRC Tool'!$D$12,$K7:U7)</f>
        <v>5.0782034881207654</v>
      </c>
      <c r="V18" s="374">
        <f>NPV('TRC Tool'!$D$12,$K7:V7)</f>
        <v>5.383805029155674</v>
      </c>
      <c r="W18" s="374">
        <f>NPV('TRC Tool'!$D$12,$K7:W7)</f>
        <v>5.6701096394563182</v>
      </c>
      <c r="X18" s="374">
        <f>NPV('TRC Tool'!$D$12,$K7:X7)</f>
        <v>5.9383358061235887</v>
      </c>
      <c r="Y18" s="374">
        <f>NPV('TRC Tool'!$D$12,$K7:Y7)</f>
        <v>6.1896250760011142</v>
      </c>
      <c r="Z18" s="374">
        <f>NPV('TRC Tool'!$D$12,$K7:Z7)</f>
        <v>6.4250469139976722</v>
      </c>
      <c r="AA18" s="374">
        <f>NPV('TRC Tool'!$D$12,$K7:AA7)</f>
        <v>6.6456032546352555</v>
      </c>
      <c r="AB18" s="374">
        <f>NPV('TRC Tool'!$D$12,$K7:AB7)</f>
        <v>6.8522327661937945</v>
      </c>
      <c r="AC18" s="374">
        <f>NPV('TRC Tool'!$D$12,$K7:AC7)</f>
        <v>7.0458148456003329</v>
      </c>
      <c r="AD18" s="374">
        <f>NPV('TRC Tool'!$D$12,$K7:AD7)</f>
        <v>7.2271733610645805</v>
      </c>
      <c r="AE18" s="374">
        <f>NPV('TRC Tool'!$D$12,$K7:AE7)</f>
        <v>7.3970801583891523</v>
      </c>
      <c r="AF18" s="374">
        <f>NPV('TRC Tool'!$D$12,$K7:AF7)</f>
        <v>7.5562583458770405</v>
      </c>
      <c r="AG18" s="374">
        <f>NPV('TRC Tool'!$D$12,$K7:AG7)</f>
        <v>7.705385371816603</v>
      </c>
      <c r="AH18" s="374">
        <f>NPV('TRC Tool'!$D$12,$K7:AH7)</f>
        <v>7.8450959076415625</v>
      </c>
      <c r="AI18" s="374">
        <f>NPV('TRC Tool'!$D$12,$K7:AI7)</f>
        <v>7.975984549036502</v>
      </c>
      <c r="AJ18" s="374">
        <f>NPV('TRC Tool'!$D$12,$K7:AJ7)</f>
        <v>8.0986083464835144</v>
      </c>
      <c r="AK18" s="374">
        <f>NPV('TRC Tool'!$D$12,$K7:AK7)</f>
        <v>8.2134891760197828</v>
      </c>
      <c r="AL18" s="374">
        <f>NPV('TRC Tool'!$D$12,$K7:AL7)</f>
        <v>8.3211159602958435</v>
      </c>
      <c r="AM18" s="374">
        <f>NPV('TRC Tool'!$D$12,$K7:AM7)</f>
        <v>8.4219467493871498</v>
      </c>
      <c r="AN18" s="374">
        <f>NPV('TRC Tool'!$D$12,$K7:AN7)</f>
        <v>8.5164106702146807</v>
      </c>
      <c r="AO18" s="374">
        <f>NPV('TRC Tool'!$D$12,$K7:AO7)</f>
        <v>8.6049097528711638</v>
      </c>
      <c r="AP18" s="374">
        <f>NPV('TRC Tool'!$D$12,$K7:AP7)</f>
        <v>8.687820641625601</v>
      </c>
      <c r="AQ18" s="374">
        <f>NPV('TRC Tool'!$D$12,$K7:AQ7)</f>
        <v>8.7654961978879538</v>
      </c>
      <c r="AR18" s="374">
        <f>NPV('TRC Tool'!$D$12,$K7:AR7)</f>
        <v>8.8382670019561118</v>
      </c>
      <c r="AS18" s="374">
        <f>NPV('TRC Tool'!$D$12,$K7:AS7)</f>
        <v>8.9064427599363984</v>
      </c>
      <c r="AT18" s="374">
        <f>NPV('TRC Tool'!$D$12,$K7:AT7)</f>
        <v>8.970313621825369</v>
      </c>
      <c r="AU18" s="374">
        <f>NPV('TRC Tool'!$D$12,$K7:AU7)</f>
        <v>9.0301514163625338</v>
      </c>
      <c r="AV18" s="374">
        <f>NPV('TRC Tool'!$D$12,$K7:AV7)</f>
        <v>9.0862108079094401</v>
      </c>
      <c r="AW18" s="374">
        <f>NPV('TRC Tool'!$D$12,$K7:AW7)</f>
        <v>9.138730380278659</v>
      </c>
      <c r="AX18" s="374">
        <f>NPV('TRC Tool'!$D$12,$K7:AX7)</f>
        <v>9.1879336521254071</v>
      </c>
      <c r="AY18" s="374">
        <f>NPV('TRC Tool'!$D$12,$K7:AY7)</f>
        <v>9.2340300282231667</v>
      </c>
      <c r="AZ18" s="374">
        <f>NPV('TRC Tool'!$D$12,$K7:AZ7)</f>
        <v>9.2772156906718823</v>
      </c>
      <c r="BA18" s="374">
        <f>NPV('TRC Tool'!$D$12,$K7:BA7)</f>
        <v>9.3176744338316304</v>
      </c>
      <c r="BB18" s="374">
        <f>NPV('TRC Tool'!$D$12,$K7:BB7)</f>
        <v>9.3555784465351604</v>
      </c>
      <c r="BC18" s="374">
        <f>NPV('TRC Tool'!$D$12,$K7:BC7)</f>
        <v>9.3910890449083393</v>
      </c>
      <c r="BD18" s="374">
        <f>NPV('TRC Tool'!$D$12,$K7:BD7)</f>
        <v>9.4243573589173142</v>
      </c>
      <c r="BE18" s="374">
        <f>NPV('TRC Tool'!$D$12,$K7:BE7)</f>
        <v>9.4555249755642823</v>
      </c>
      <c r="BF18" s="374">
        <f>NPV('TRC Tool'!$D$12,$K7:BF7)</f>
        <v>9.4847245414692551</v>
      </c>
      <c r="BG18" s="374">
        <f>NPV('TRC Tool'!$D$12,$K7:BG7)</f>
        <v>9.5120803274023373</v>
      </c>
      <c r="BH18" s="374">
        <f>NPV('TRC Tool'!$D$12,$K7:BH7)</f>
        <v>9.5377087571691401</v>
      </c>
    </row>
    <row r="19" spans="2:60" s="211" customFormat="1">
      <c r="C19" s="211" t="s">
        <v>496</v>
      </c>
      <c r="D19" s="209" t="s">
        <v>497</v>
      </c>
      <c r="E19" s="210">
        <f>NPV('TRC Tool'!$D$12,$E8:E8)</f>
        <v>9.7901442758103807E-2</v>
      </c>
      <c r="F19" s="210">
        <f>NPV('TRC Tool'!$D$12,$E8:F8)</f>
        <v>0.18962098815636483</v>
      </c>
      <c r="G19" s="210">
        <f>NPV('TRC Tool'!$D$12,$E8:G8)</f>
        <v>0.27554898646839499</v>
      </c>
      <c r="H19" s="210">
        <f>NPV('TRC Tool'!$D$12,$E8:H8)</f>
        <v>0.35605113965560709</v>
      </c>
      <c r="I19" s="210">
        <f>NPV('TRC Tool'!$D$12,$E8:I8)</f>
        <v>0.43147005776241998</v>
      </c>
      <c r="J19" s="210">
        <f>NPV('TRC Tool'!$D$12,$E8:J8)</f>
        <v>0.50212671703430767</v>
      </c>
      <c r="K19" s="374">
        <f>NPV('TRC Tool'!$D$12,$K8:K8)</f>
        <v>9.7901442758103807E-2</v>
      </c>
      <c r="L19" s="374">
        <f>NPV('TRC Tool'!$D$12,$K8:L8)</f>
        <v>0.18962098815636483</v>
      </c>
      <c r="M19" s="374">
        <f>NPV('TRC Tool'!$D$12,$K8:M8)</f>
        <v>0.27554898646839499</v>
      </c>
      <c r="N19" s="374">
        <f>NPV('TRC Tool'!$D$12,$K8:N8)</f>
        <v>0.35605113965560709</v>
      </c>
      <c r="O19" s="374">
        <f>NPV('TRC Tool'!$D$12,$K8:O8)</f>
        <v>0.43147005776241998</v>
      </c>
      <c r="P19" s="374">
        <f>NPV('TRC Tool'!$D$12,$K8:P8)</f>
        <v>0.50212671703430767</v>
      </c>
      <c r="Q19" s="374">
        <f>NPV('TRC Tool'!$D$12,$K8:Q8)</f>
        <v>0.56832182596431302</v>
      </c>
      <c r="R19" s="374">
        <f>NPV('TRC Tool'!$D$12,$K8:R8)</f>
        <v>0.63033710508179985</v>
      </c>
      <c r="S19" s="374">
        <f>NPV('TRC Tool'!$D$12,$K8:S8)</f>
        <v>0.68843648593011042</v>
      </c>
      <c r="T19" s="374">
        <f>NPV('TRC Tool'!$D$12,$K8:T8)</f>
        <v>0.74286723433587265</v>
      </c>
      <c r="U19" s="374">
        <f>NPV('TRC Tool'!$D$12,$K8:U8)</f>
        <v>0.79386100275048965</v>
      </c>
      <c r="V19" s="374">
        <f>NPV('TRC Tool'!$D$12,$K8:V8)</f>
        <v>0.84163481614248614</v>
      </c>
      <c r="W19" s="374">
        <f>NPV('TRC Tool'!$D$12,$K8:W8)</f>
        <v>0.88639199563658067</v>
      </c>
      <c r="X19" s="374">
        <f>NPV('TRC Tool'!$D$12,$K8:X8)</f>
        <v>0.92832302383041099</v>
      </c>
      <c r="Y19" s="374">
        <f>NPV('TRC Tool'!$D$12,$K8:Y8)</f>
        <v>0.96760635547162366</v>
      </c>
      <c r="Z19" s="374">
        <f>NPV('TRC Tool'!$D$12,$K8:Z8)</f>
        <v>1.0044091769454973</v>
      </c>
      <c r="AA19" s="374">
        <f>NPV('TRC Tool'!$D$12,$K8:AA8)</f>
        <v>1.0388881178054126</v>
      </c>
      <c r="AB19" s="374">
        <f>NPV('TRC Tool'!$D$12,$K8:AB8)</f>
        <v>1.0711899173743795</v>
      </c>
      <c r="AC19" s="374">
        <f>NPV('TRC Tool'!$D$12,$K8:AC8)</f>
        <v>1.1014520492546185</v>
      </c>
      <c r="AD19" s="374">
        <f>NPV('TRC Tool'!$D$12,$K8:AD8)</f>
        <v>1.1298033064030526</v>
      </c>
      <c r="AE19" s="374">
        <f>NPV('TRC Tool'!$D$12,$K8:AE8)</f>
        <v>1.1563643492627438</v>
      </c>
      <c r="AF19" s="374">
        <f>NPV('TRC Tool'!$D$12,$K8:AF8)</f>
        <v>1.1812482192830653</v>
      </c>
      <c r="AG19" s="374">
        <f>NPV('TRC Tool'!$D$12,$K8:AG8)</f>
        <v>1.2045608200141142</v>
      </c>
      <c r="AH19" s="374">
        <f>NPV('TRC Tool'!$D$12,$K8:AH8)</f>
        <v>1.226401367822854</v>
      </c>
      <c r="AI19" s="374">
        <f>NPV('TRC Tool'!$D$12,$K8:AI8)</f>
        <v>1.2468628141491982</v>
      </c>
      <c r="AJ19" s="374">
        <f>NPV('TRC Tool'!$D$12,$K8:AJ8)</f>
        <v>1.2660322410991178</v>
      </c>
      <c r="AK19" s="374">
        <f>NPV('TRC Tool'!$D$12,$K8:AK8)</f>
        <v>1.2839912320583831</v>
      </c>
      <c r="AL19" s="374">
        <f>NPV('TRC Tool'!$D$12,$K8:AL8)</f>
        <v>1.3008162189042374</v>
      </c>
      <c r="AM19" s="374">
        <f>NPV('TRC Tool'!$D$12,$K8:AM8)</f>
        <v>1.3165788072927089</v>
      </c>
      <c r="AN19" s="374">
        <f>NPV('TRC Tool'!$D$12,$K8:AN8)</f>
        <v>1.3313460814059481</v>
      </c>
      <c r="AO19" s="374">
        <f>NPV('TRC Tool'!$D$12,$K8:AO8)</f>
        <v>1.3451808894565751</v>
      </c>
      <c r="AP19" s="374">
        <f>NPV('TRC Tool'!$D$12,$K8:AP8)</f>
        <v>1.3581421111641141</v>
      </c>
      <c r="AQ19" s="374">
        <f>NPV('TRC Tool'!$D$12,$K8:AQ8)</f>
        <v>1.3702849083418718</v>
      </c>
      <c r="AR19" s="374">
        <f>NPV('TRC Tool'!$D$12,$K8:AR8)</f>
        <v>1.3816609596607381</v>
      </c>
      <c r="AS19" s="374">
        <f>NPV('TRC Tool'!$D$12,$K8:AS8)</f>
        <v>1.3923186805890371</v>
      </c>
      <c r="AT19" s="374">
        <f>NPV('TRC Tool'!$D$12,$K8:AT8)</f>
        <v>1.4023034294444794</v>
      </c>
      <c r="AU19" s="374">
        <f>NPV('TRC Tool'!$D$12,$K8:AU8)</f>
        <v>1.4116577004351505</v>
      </c>
      <c r="AV19" s="374">
        <f>NPV('TRC Tool'!$D$12,$K8:AV8)</f>
        <v>1.4204213045111023</v>
      </c>
      <c r="AW19" s="374">
        <f>NPV('TRC Tool'!$D$12,$K8:AW8)</f>
        <v>1.4286315387962361</v>
      </c>
      <c r="AX19" s="374">
        <f>NPV('TRC Tool'!$D$12,$K8:AX8)</f>
        <v>1.4363233453215629</v>
      </c>
      <c r="AY19" s="374">
        <f>NPV('TRC Tool'!$D$12,$K8:AY8)</f>
        <v>1.4435294597353974</v>
      </c>
      <c r="AZ19" s="374">
        <f>NPV('TRC Tool'!$D$12,$K8:AZ8)</f>
        <v>1.4502805506233816</v>
      </c>
      <c r="BA19" s="374">
        <f>NPV('TRC Tool'!$D$12,$K8:BA8)</f>
        <v>1.4566053500312739</v>
      </c>
      <c r="BB19" s="374">
        <f>NPV('TRC Tool'!$D$12,$K8:BB8)</f>
        <v>1.462530775745994</v>
      </c>
      <c r="BC19" s="374">
        <f>NPV('TRC Tool'!$D$12,$K8:BC8)</f>
        <v>1.4680820458553441</v>
      </c>
      <c r="BD19" s="374">
        <f>NPV('TRC Tool'!$D$12,$K8:BD8)</f>
        <v>1.4732827860739592</v>
      </c>
      <c r="BE19" s="374">
        <f>NPV('TRC Tool'!$D$12,$K8:BE8)</f>
        <v>1.4781551302922611</v>
      </c>
      <c r="BF19" s="374">
        <f>NPV('TRC Tool'!$D$12,$K8:BF8)</f>
        <v>1.4827198147763363</v>
      </c>
      <c r="BG19" s="374">
        <f>NPV('TRC Tool'!$D$12,$K8:BG8)</f>
        <v>1.4869962664196517</v>
      </c>
      <c r="BH19" s="374">
        <f>NPV('TRC Tool'!$D$12,$K8:BH8)</f>
        <v>1.4910026854221958</v>
      </c>
    </row>
    <row r="20" spans="2:60" s="212" customFormat="1">
      <c r="C20" s="212" t="s">
        <v>496</v>
      </c>
      <c r="D20" s="213" t="s">
        <v>494</v>
      </c>
      <c r="E20" s="214">
        <f>NPV('TRC Tool'!$D$12,$E9:E9)</f>
        <v>4.3657485478733378</v>
      </c>
      <c r="F20" s="214">
        <f>NPV('TRC Tool'!$D$12,$E9:F9)</f>
        <v>8.4558258833364608</v>
      </c>
      <c r="G20" s="214">
        <f>NPV('TRC Tool'!$D$12,$E9:G9)</f>
        <v>12.287639013805942</v>
      </c>
      <c r="H20" s="214">
        <f>NPV('TRC Tool'!$D$12,$E9:H9)</f>
        <v>15.877495797082576</v>
      </c>
      <c r="I20" s="214">
        <f>NPV('TRC Tool'!$D$12,$E9:I9)</f>
        <v>19.240674346151938</v>
      </c>
      <c r="J20" s="214">
        <f>NPV('TRC Tool'!$D$12,$E9:J9)</f>
        <v>22.39148805148205</v>
      </c>
      <c r="K20" s="374">
        <f>NPV('TRC Tool'!$D$12,$K9:K9)</f>
        <v>4.3657485478733378</v>
      </c>
      <c r="L20" s="374">
        <f>NPV('TRC Tool'!$D$12,$K9:L9)</f>
        <v>8.4558258833364608</v>
      </c>
      <c r="M20" s="374">
        <f>NPV('TRC Tool'!$D$12,$K9:M9)</f>
        <v>12.287639013805942</v>
      </c>
      <c r="N20" s="374">
        <f>NPV('TRC Tool'!$D$12,$K9:N9)</f>
        <v>15.877495797082576</v>
      </c>
      <c r="O20" s="374">
        <f>NPV('TRC Tool'!$D$12,$K9:O9)</f>
        <v>19.240674346151938</v>
      </c>
      <c r="P20" s="374">
        <f>NPV('TRC Tool'!$D$12,$K9:P9)</f>
        <v>22.39148805148205</v>
      </c>
      <c r="Q20" s="374">
        <f>NPV('TRC Tool'!$D$12,$K9:Q9)</f>
        <v>25.343346497547358</v>
      </c>
      <c r="R20" s="374">
        <f>NPV('TRC Tool'!$D$12,$K9:R9)</f>
        <v>28.108812532834332</v>
      </c>
      <c r="S20" s="374">
        <f>NPV('TRC Tool'!$D$12,$K9:S9)</f>
        <v>30.699655736213543</v>
      </c>
      <c r="T20" s="374">
        <f>NPV('TRC Tool'!$D$12,$K9:T9)</f>
        <v>33.126902507226475</v>
      </c>
      <c r="U20" s="374">
        <f>NPV('TRC Tool'!$D$12,$K9:U9)</f>
        <v>35.400882993466816</v>
      </c>
      <c r="V20" s="374">
        <f>NPV('TRC Tool'!$D$12,$K9:V9)</f>
        <v>37.531275054774987</v>
      </c>
      <c r="W20" s="374">
        <f>NPV('TRC Tool'!$D$12,$K9:W9)</f>
        <v>39.527145451353753</v>
      </c>
      <c r="X20" s="374">
        <f>NPV('TRC Tool'!$D$12,$K9:X9)</f>
        <v>41.396988431097768</v>
      </c>
      <c r="Y20" s="374">
        <f>NPV('TRC Tool'!$D$12,$K9:Y9)</f>
        <v>43.148761880361413</v>
      </c>
      <c r="Z20" s="374">
        <f>NPV('TRC Tool'!$D$12,$K9:Z9)</f>
        <v>44.789921192019314</v>
      </c>
      <c r="AA20" s="374">
        <f>NPV('TRC Tool'!$D$12,$K9:AA9)</f>
        <v>46.327450994959072</v>
      </c>
      <c r="AB20" s="374">
        <f>NPV('TRC Tool'!$D$12,$K9:AB9)</f>
        <v>47.767894880044111</v>
      </c>
      <c r="AC20" s="374">
        <f>NPV('TRC Tool'!$D$12,$K9:AC9)</f>
        <v>49.117383249057625</v>
      </c>
      <c r="AD20" s="374">
        <f>NPV('TRC Tool'!$D$12,$K9:AD9)</f>
        <v>50.381659405150494</v>
      </c>
      <c r="AE20" s="374">
        <f>NPV('TRC Tool'!$D$12,$K9:AE9)</f>
        <v>51.566103995831455</v>
      </c>
      <c r="AF20" s="374">
        <f>NPV('TRC Tool'!$D$12,$K9:AF9)</f>
        <v>52.675757912527132</v>
      </c>
      <c r="AG20" s="374">
        <f>NPV('TRC Tool'!$D$12,$K9:AG9)</f>
        <v>53.715343744170077</v>
      </c>
      <c r="AH20" s="374">
        <f>NPV('TRC Tool'!$D$12,$K9:AH9)</f>
        <v>54.689285876119627</v>
      </c>
      <c r="AI20" s="374">
        <f>NPV('TRC Tool'!$D$12,$K9:AI9)</f>
        <v>55.601729319954686</v>
      </c>
      <c r="AJ20" s="374">
        <f>NPV('TRC Tool'!$D$12,$K9:AJ9)</f>
        <v>56.456557354276455</v>
      </c>
      <c r="AK20" s="374">
        <f>NPV('TRC Tool'!$D$12,$K9:AK9)</f>
        <v>57.257408051598702</v>
      </c>
      <c r="AL20" s="374">
        <f>NPV('TRC Tool'!$D$12,$K9:AL9)</f>
        <v>58.007689761662647</v>
      </c>
      <c r="AM20" s="374">
        <f>NPV('TRC Tool'!$D$12,$K9:AM9)</f>
        <v>58.710595617072002</v>
      </c>
      <c r="AN20" s="374">
        <f>NPV('TRC Tool'!$D$12,$K9:AN9)</f>
        <v>59.369117122982956</v>
      </c>
      <c r="AO20" s="374">
        <f>NPV('TRC Tool'!$D$12,$K9:AO9)</f>
        <v>59.986056888685567</v>
      </c>
      <c r="AP20" s="374">
        <f>NPV('TRC Tool'!$D$12,$K9:AP9)</f>
        <v>60.564040555260981</v>
      </c>
      <c r="AQ20" s="374">
        <f>NPV('TRC Tool'!$D$12,$K9:AQ9)</f>
        <v>61.105527970077752</v>
      </c>
      <c r="AR20" s="374">
        <f>NPV('TRC Tool'!$D$12,$K9:AR9)</f>
        <v>61.612823655684615</v>
      </c>
      <c r="AS20" s="374">
        <f>NPV('TRC Tool'!$D$12,$K9:AS9)</f>
        <v>62.088086617654696</v>
      </c>
      <c r="AT20" s="374">
        <f>NPV('TRC Tool'!$D$12,$K9:AT9)</f>
        <v>62.533339533122259</v>
      </c>
      <c r="AU20" s="374">
        <f>NPV('TRC Tool'!$D$12,$K9:AU9)</f>
        <v>62.950477359117727</v>
      </c>
      <c r="AV20" s="374">
        <f>NPV('TRC Tool'!$D$12,$K9:AV9)</f>
        <v>63.341275397337199</v>
      </c>
      <c r="AW20" s="374">
        <f>NPV('TRC Tool'!$D$12,$K9:AW9)</f>
        <v>63.707396849669479</v>
      </c>
      <c r="AX20" s="374">
        <f>NPV('TRC Tool'!$D$12,$K9:AX9)</f>
        <v>64.050399896636208</v>
      </c>
      <c r="AY20" s="374">
        <f>NPV('TRC Tool'!$D$12,$K9:AY9)</f>
        <v>64.371744328870349</v>
      </c>
      <c r="AZ20" s="374">
        <f>NPV('TRC Tool'!$D$12,$K9:AZ9)</f>
        <v>64.672797759856053</v>
      </c>
      <c r="BA20" s="374">
        <f>NPV('TRC Tool'!$D$12,$K9:BA9)</f>
        <v>64.954841446370679</v>
      </c>
      <c r="BB20" s="374">
        <f>NPV('TRC Tool'!$D$12,$K9:BB9)</f>
        <v>65.219075741400303</v>
      </c>
      <c r="BC20" s="374">
        <f>NPV('TRC Tool'!$D$12,$K9:BC9)</f>
        <v>65.466625202735912</v>
      </c>
      <c r="BD20" s="374">
        <f>NPV('TRC Tool'!$D$12,$K9:BD9)</f>
        <v>65.698543378991857</v>
      </c>
      <c r="BE20" s="374">
        <f>NPV('TRC Tool'!$D$12,$K9:BE9)</f>
        <v>65.915817293415657</v>
      </c>
      <c r="BF20" s="374">
        <f>NPV('TRC Tool'!$D$12,$K9:BF9)</f>
        <v>66.119371644571544</v>
      </c>
      <c r="BG20" s="374">
        <f>NPV('TRC Tool'!$D$12,$K9:BG9)</f>
        <v>66.310072741775855</v>
      </c>
      <c r="BH20" s="374">
        <f>NPV('TRC Tool'!$D$12,$K9:BH9)</f>
        <v>66.488732192032842</v>
      </c>
    </row>
    <row r="21" spans="2:60" s="211" customFormat="1">
      <c r="C21" s="211" t="s">
        <v>496</v>
      </c>
      <c r="D21" s="209" t="s">
        <v>495</v>
      </c>
      <c r="E21" s="210">
        <f>NPV('TRC Tool'!$D$12,$E10:E10)</f>
        <v>0.93685591156080206</v>
      </c>
      <c r="F21" s="210">
        <f>NPV('TRC Tool'!$D$12,$E10:F10)</f>
        <v>1.8145549105872232</v>
      </c>
      <c r="G21" s="210">
        <f>NPV('TRC Tool'!$D$12,$E10:G10)</f>
        <v>2.6368324063961248</v>
      </c>
      <c r="H21" s="210">
        <f>NPV('TRC Tool'!$D$12,$E10:H10)</f>
        <v>3.4071879392881068</v>
      </c>
      <c r="I21" s="210">
        <f>NPV('TRC Tool'!$D$12,$E10:I10)</f>
        <v>4.1289000742815318</v>
      </c>
      <c r="J21" s="210">
        <f>NPV('TRC Tool'!$D$12,$E10:J10)</f>
        <v>4.80504035439529</v>
      </c>
      <c r="K21" s="374">
        <f>NPV('TRC Tool'!$D$12,$K10:K10)</f>
        <v>0.93685591156080206</v>
      </c>
      <c r="L21" s="374">
        <f>NPV('TRC Tool'!$D$12,$K10:L10)</f>
        <v>1.8145549105872232</v>
      </c>
      <c r="M21" s="374">
        <f>NPV('TRC Tool'!$D$12,$K10:M10)</f>
        <v>2.6368324063961248</v>
      </c>
      <c r="N21" s="374">
        <f>NPV('TRC Tool'!$D$12,$K10:N10)</f>
        <v>3.4071879392881068</v>
      </c>
      <c r="O21" s="374">
        <f>NPV('TRC Tool'!$D$12,$K10:O10)</f>
        <v>4.1289000742815318</v>
      </c>
      <c r="P21" s="374">
        <f>NPV('TRC Tool'!$D$12,$K10:P10)</f>
        <v>4.80504035439529</v>
      </c>
      <c r="Q21" s="374">
        <f>NPV('TRC Tool'!$D$12,$K10:Q10)</f>
        <v>5.438486372864241</v>
      </c>
      <c r="R21" s="374">
        <f>NPV('TRC Tool'!$D$12,$K10:R10)</f>
        <v>6.0319340199215308</v>
      </c>
      <c r="S21" s="374">
        <f>NPV('TRC Tool'!$D$12,$K10:S10)</f>
        <v>6.5879089562690005</v>
      </c>
      <c r="T21" s="374">
        <f>NPV('TRC Tool'!$D$12,$K10:T10)</f>
        <v>7.1087773620657684</v>
      </c>
      <c r="U21" s="374">
        <f>NPV('TRC Tool'!$D$12,$K10:U10)</f>
        <v>7.5967560071817219</v>
      </c>
      <c r="V21" s="374">
        <f>NPV('TRC Tool'!$D$12,$K10:V10)</f>
        <v>8.0539216855740339</v>
      </c>
      <c r="W21" s="374">
        <f>NPV('TRC Tool'!$D$12,$K10:W10)</f>
        <v>8.4822200539385744</v>
      </c>
      <c r="X21" s="374">
        <f>NPV('TRC Tool'!$D$12,$K10:X10)</f>
        <v>8.8834739122527413</v>
      </c>
      <c r="Y21" s="374">
        <f>NPV('TRC Tool'!$D$12,$K10:Y10)</f>
        <v>9.2593909614509489</v>
      </c>
      <c r="Z21" s="374">
        <f>NPV('TRC Tool'!$D$12,$K10:Z10)</f>
        <v>9.6115710712487825</v>
      </c>
      <c r="AA21" s="374">
        <f>NPV('TRC Tool'!$D$12,$K10:AA10)</f>
        <v>9.9415130890470138</v>
      </c>
      <c r="AB21" s="374">
        <f>NPV('TRC Tool'!$D$12,$K10:AB10)</f>
        <v>10.250621218893588</v>
      </c>
      <c r="AC21" s="374">
        <f>NPV('TRC Tool'!$D$12,$K10:AC10)</f>
        <v>10.540210997651855</v>
      </c>
      <c r="AD21" s="374">
        <f>NPV('TRC Tool'!$D$12,$K10:AD10)</f>
        <v>10.811514893809122</v>
      </c>
      <c r="AE21" s="374">
        <f>NPV('TRC Tool'!$D$12,$K10:AE10)</f>
        <v>11.065687552753534</v>
      </c>
      <c r="AF21" s="374">
        <f>NPV('TRC Tool'!$D$12,$K10:AF10)</f>
        <v>11.303810710842734</v>
      </c>
      <c r="AG21" s="374">
        <f>NPV('TRC Tool'!$D$12,$K10:AG10)</f>
        <v>11.52689779917813</v>
      </c>
      <c r="AH21" s="374">
        <f>NPV('TRC Tool'!$D$12,$K10:AH10)</f>
        <v>11.735898256678032</v>
      </c>
      <c r="AI21" s="374">
        <f>NPV('TRC Tool'!$D$12,$K10:AI10)</f>
        <v>11.931701570805727</v>
      </c>
      <c r="AJ21" s="374">
        <f>NPV('TRC Tool'!$D$12,$K10:AJ10)</f>
        <v>12.115141063149457</v>
      </c>
      <c r="AK21" s="374">
        <f>NPV('TRC Tool'!$D$12,$K10:AK10)</f>
        <v>12.286997435965391</v>
      </c>
      <c r="AL21" s="374">
        <f>NPV('TRC Tool'!$D$12,$K10:AL10)</f>
        <v>12.448002094777395</v>
      </c>
      <c r="AM21" s="374">
        <f>NPV('TRC Tool'!$D$12,$K10:AM10)</f>
        <v>12.598840261174253</v>
      </c>
      <c r="AN21" s="374">
        <f>NPV('TRC Tool'!$D$12,$K10:AN10)</f>
        <v>12.74015388905214</v>
      </c>
      <c r="AO21" s="374">
        <f>NPV('TRC Tool'!$D$12,$K10:AO10)</f>
        <v>12.872544396713641</v>
      </c>
      <c r="AP21" s="374">
        <f>NPV('TRC Tool'!$D$12,$K10:AP10)</f>
        <v>12.996575226450855</v>
      </c>
      <c r="AQ21" s="374">
        <f>NPV('TRC Tool'!$D$12,$K10:AQ10)</f>
        <v>13.112774242505955</v>
      </c>
      <c r="AR21" s="374">
        <f>NPV('TRC Tool'!$D$12,$K10:AR10)</f>
        <v>13.221635977614724</v>
      </c>
      <c r="AS21" s="374">
        <f>NPV('TRC Tool'!$D$12,$K10:AS10)</f>
        <v>13.32362373769414</v>
      </c>
      <c r="AT21" s="374">
        <f>NPV('TRC Tool'!$D$12,$K10:AT10)</f>
        <v>13.419171573631386</v>
      </c>
      <c r="AU21" s="374">
        <f>NPV('TRC Tool'!$D$12,$K10:AU10)</f>
        <v>13.508686128566037</v>
      </c>
      <c r="AV21" s="374">
        <f>NPV('TRC Tool'!$D$12,$K10:AV10)</f>
        <v>13.592548368527298</v>
      </c>
      <c r="AW21" s="374">
        <f>NPV('TRC Tool'!$D$12,$K10:AW10)</f>
        <v>13.671115203791736</v>
      </c>
      <c r="AX21" s="374">
        <f>NPV('TRC Tool'!$D$12,$K10:AX10)</f>
        <v>13.74472100786185</v>
      </c>
      <c r="AY21" s="374">
        <f>NPV('TRC Tool'!$D$12,$K10:AY10)</f>
        <v>13.813679040530122</v>
      </c>
      <c r="AZ21" s="374">
        <f>NPV('TRC Tool'!$D$12,$K10:AZ10)</f>
        <v>13.878282781084994</v>
      </c>
      <c r="BA21" s="374">
        <f>NPV('TRC Tool'!$D$12,$K10:BA10)</f>
        <v>13.938807177332768</v>
      </c>
      <c r="BB21" s="374">
        <f>NPV('TRC Tool'!$D$12,$K10:BB10)</f>
        <v>13.995509815751142</v>
      </c>
      <c r="BC21" s="374">
        <f>NPV('TRC Tool'!$D$12,$K10:BC10)</f>
        <v>14.048632017754491</v>
      </c>
      <c r="BD21" s="374">
        <f>NPV('TRC Tool'!$D$12,$K10:BD10)</f>
        <v>14.098399866736456</v>
      </c>
      <c r="BE21" s="374">
        <f>NPV('TRC Tool'!$D$12,$K10:BE10)</f>
        <v>14.145025170260874</v>
      </c>
      <c r="BF21" s="374">
        <f>NPV('TRC Tool'!$D$12,$K10:BF10)</f>
        <v>14.188706361496042</v>
      </c>
      <c r="BG21" s="374">
        <f>NPV('TRC Tool'!$D$12,$K10:BG10)</f>
        <v>14.229629343728726</v>
      </c>
      <c r="BH21" s="374">
        <f>NPV('TRC Tool'!$D$12,$K10:BH10)</f>
        <v>14.267968281552115</v>
      </c>
    </row>
    <row r="22" spans="2:60" s="211" customFormat="1">
      <c r="C22" s="233" t="s">
        <v>498</v>
      </c>
      <c r="D22" s="233"/>
      <c r="E22" s="234">
        <f>NPV('TRC Tool'!$D$12,$E11:E11)</f>
        <v>0.93685591156080206</v>
      </c>
      <c r="F22" s="234">
        <f>NPV('TRC Tool'!$D$12,$E11:F11)</f>
        <v>1.8145549105872232</v>
      </c>
      <c r="G22" s="234">
        <f>NPV('TRC Tool'!$D$12,$E11:G11)</f>
        <v>2.6368324063961248</v>
      </c>
      <c r="H22" s="234">
        <f>NPV('TRC Tool'!$D$12,$E11:H11)</f>
        <v>3.4071879392881068</v>
      </c>
      <c r="I22" s="234">
        <f>NPV('TRC Tool'!$D$12,$E11:I11)</f>
        <v>4.1289000742815318</v>
      </c>
      <c r="J22" s="234">
        <f>NPV('TRC Tool'!$D$12,$E11:J11)</f>
        <v>4.80504035439529</v>
      </c>
      <c r="K22" s="374">
        <f>NPV('TRC Tool'!$D$12,$K11:K11)</f>
        <v>0.93685591156080206</v>
      </c>
      <c r="L22" s="374">
        <f>NPV('TRC Tool'!$D$12,$K11:L11)</f>
        <v>1.8145549105872232</v>
      </c>
      <c r="M22" s="374">
        <f>NPV('TRC Tool'!$D$12,$K11:M11)</f>
        <v>2.6368324063961248</v>
      </c>
      <c r="N22" s="374">
        <f>NPV('TRC Tool'!$D$12,$K11:N11)</f>
        <v>3.4071879392881068</v>
      </c>
      <c r="O22" s="374">
        <f>NPV('TRC Tool'!$D$12,$K11:O11)</f>
        <v>4.1289000742815318</v>
      </c>
      <c r="P22" s="374">
        <f>NPV('TRC Tool'!$D$12,$K11:P11)</f>
        <v>4.80504035439529</v>
      </c>
      <c r="Q22" s="374">
        <f>NPV('TRC Tool'!$D$12,$K11:Q11)</f>
        <v>5.438486372864241</v>
      </c>
      <c r="R22" s="374">
        <f>NPV('TRC Tool'!$D$12,$K11:R11)</f>
        <v>6.0319340199215308</v>
      </c>
      <c r="S22" s="374">
        <f>NPV('TRC Tool'!$D$12,$K11:S11)</f>
        <v>6.5879089562690005</v>
      </c>
      <c r="T22" s="374">
        <f>NPV('TRC Tool'!$D$12,$K11:T11)</f>
        <v>7.1087773620657684</v>
      </c>
      <c r="U22" s="374">
        <f>NPV('TRC Tool'!$D$12,$K11:U11)</f>
        <v>7.5967560071817219</v>
      </c>
      <c r="V22" s="374">
        <f>NPV('TRC Tool'!$D$12,$K11:V11)</f>
        <v>8.0539216855740339</v>
      </c>
      <c r="W22" s="374">
        <f>NPV('TRC Tool'!$D$12,$K11:W11)</f>
        <v>8.4822200539385744</v>
      </c>
      <c r="X22" s="374">
        <f>NPV('TRC Tool'!$D$12,$K11:X11)</f>
        <v>8.8834739122527413</v>
      </c>
      <c r="Y22" s="374">
        <f>NPV('TRC Tool'!$D$12,$K11:Y11)</f>
        <v>9.2593909614509489</v>
      </c>
      <c r="Z22" s="374">
        <f>NPV('TRC Tool'!$D$12,$K11:Z11)</f>
        <v>9.6115710712487825</v>
      </c>
      <c r="AA22" s="374">
        <f>NPV('TRC Tool'!$D$12,$K11:AA11)</f>
        <v>9.9415130890470138</v>
      </c>
      <c r="AB22" s="374">
        <f>NPV('TRC Tool'!$D$12,$K11:AB11)</f>
        <v>10.250621218893588</v>
      </c>
      <c r="AC22" s="374">
        <f>NPV('TRC Tool'!$D$12,$K11:AC11)</f>
        <v>10.540210997651855</v>
      </c>
      <c r="AD22" s="374">
        <f>NPV('TRC Tool'!$D$12,$K11:AD11)</f>
        <v>10.811514893809122</v>
      </c>
      <c r="AE22" s="374">
        <f>NPV('TRC Tool'!$D$12,$K11:AE11)</f>
        <v>11.065687552753534</v>
      </c>
      <c r="AF22" s="374">
        <f>NPV('TRC Tool'!$D$12,$K11:AF11)</f>
        <v>11.303810710842734</v>
      </c>
      <c r="AG22" s="374">
        <f>NPV('TRC Tool'!$D$12,$K11:AG11)</f>
        <v>11.52689779917813</v>
      </c>
      <c r="AH22" s="374">
        <f>NPV('TRC Tool'!$D$12,$K11:AH11)</f>
        <v>11.735898256678032</v>
      </c>
      <c r="AI22" s="374">
        <f>NPV('TRC Tool'!$D$12,$K11:AI11)</f>
        <v>11.931701570805727</v>
      </c>
      <c r="AJ22" s="374">
        <f>NPV('TRC Tool'!$D$12,$K11:AJ11)</f>
        <v>12.115141063149457</v>
      </c>
      <c r="AK22" s="374">
        <f>NPV('TRC Tool'!$D$12,$K11:AK11)</f>
        <v>12.286997435965391</v>
      </c>
      <c r="AL22" s="374">
        <f>NPV('TRC Tool'!$D$12,$K11:AL11)</f>
        <v>12.448002094777395</v>
      </c>
      <c r="AM22" s="374">
        <f>NPV('TRC Tool'!$D$12,$K11:AM11)</f>
        <v>12.598840261174253</v>
      </c>
      <c r="AN22" s="374">
        <f>NPV('TRC Tool'!$D$12,$K11:AN11)</f>
        <v>12.74015388905214</v>
      </c>
      <c r="AO22" s="374">
        <f>NPV('TRC Tool'!$D$12,$K11:AO11)</f>
        <v>12.872544396713641</v>
      </c>
      <c r="AP22" s="374">
        <f>NPV('TRC Tool'!$D$12,$K11:AP11)</f>
        <v>12.996575226450855</v>
      </c>
      <c r="AQ22" s="374">
        <f>NPV('TRC Tool'!$D$12,$K11:AQ11)</f>
        <v>13.112774242505955</v>
      </c>
      <c r="AR22" s="374">
        <f>NPV('TRC Tool'!$D$12,$K11:AR11)</f>
        <v>13.221635977614724</v>
      </c>
      <c r="AS22" s="374">
        <f>NPV('TRC Tool'!$D$12,$K11:AS11)</f>
        <v>13.32362373769414</v>
      </c>
      <c r="AT22" s="374">
        <f>NPV('TRC Tool'!$D$12,$K11:AT11)</f>
        <v>13.419171573631386</v>
      </c>
      <c r="AU22" s="374">
        <f>NPV('TRC Tool'!$D$12,$K11:AU11)</f>
        <v>13.508686128566037</v>
      </c>
      <c r="AV22" s="374">
        <f>NPV('TRC Tool'!$D$12,$K11:AV11)</f>
        <v>13.592548368527298</v>
      </c>
      <c r="AW22" s="374">
        <f>NPV('TRC Tool'!$D$12,$K11:AW11)</f>
        <v>13.671115203791736</v>
      </c>
      <c r="AX22" s="374">
        <f>NPV('TRC Tool'!$D$12,$K11:AX11)</f>
        <v>13.74472100786185</v>
      </c>
      <c r="AY22" s="374">
        <f>NPV('TRC Tool'!$D$12,$K11:AY11)</f>
        <v>13.813679040530122</v>
      </c>
      <c r="AZ22" s="374">
        <f>NPV('TRC Tool'!$D$12,$K11:AZ11)</f>
        <v>13.878282781084994</v>
      </c>
      <c r="BA22" s="374">
        <f>NPV('TRC Tool'!$D$12,$K11:BA11)</f>
        <v>13.938807177332768</v>
      </c>
      <c r="BB22" s="374">
        <f>NPV('TRC Tool'!$D$12,$K11:BB11)</f>
        <v>13.995509815751142</v>
      </c>
      <c r="BC22" s="374">
        <f>NPV('TRC Tool'!$D$12,$K11:BC11)</f>
        <v>14.048632017754491</v>
      </c>
      <c r="BD22" s="374">
        <f>NPV('TRC Tool'!$D$12,$K11:BD11)</f>
        <v>14.098399866736456</v>
      </c>
      <c r="BE22" s="374">
        <f>NPV('TRC Tool'!$D$12,$K11:BE11)</f>
        <v>14.145025170260874</v>
      </c>
      <c r="BF22" s="374">
        <f>NPV('TRC Tool'!$D$12,$K11:BF11)</f>
        <v>14.188706361496042</v>
      </c>
      <c r="BG22" s="374">
        <f>NPV('TRC Tool'!$D$12,$K11:BG11)</f>
        <v>14.229629343728726</v>
      </c>
      <c r="BH22" s="374">
        <f>NPV('TRC Tool'!$D$12,$K11:BH11)</f>
        <v>14.267968281552115</v>
      </c>
    </row>
    <row r="23" spans="2:60" s="211" customFormat="1">
      <c r="C23" s="209"/>
      <c r="D23" s="209"/>
    </row>
    <row r="24" spans="2:60">
      <c r="B24" s="201" t="s">
        <v>501</v>
      </c>
      <c r="E24" s="216" t="s">
        <v>502</v>
      </c>
      <c r="F24" s="216" t="s">
        <v>503</v>
      </c>
      <c r="G24" s="216" t="s">
        <v>504</v>
      </c>
      <c r="H24" s="216" t="s">
        <v>529</v>
      </c>
      <c r="I24" s="216" t="s">
        <v>506</v>
      </c>
      <c r="J24" s="216" t="s">
        <v>507</v>
      </c>
    </row>
    <row r="25" spans="2:60">
      <c r="B25" s="111">
        <f>'TRC Tool'!D15</f>
        <v>0</v>
      </c>
      <c r="D25" s="209" t="s">
        <v>490</v>
      </c>
      <c r="E25" s="235">
        <f>'TRC Tool'!E27</f>
        <v>0</v>
      </c>
      <c r="F25" s="235">
        <f>$E25*'TRC Tool'!$D$14</f>
        <v>0</v>
      </c>
      <c r="G25" s="235">
        <f>$F25*(1+G$38)</f>
        <v>0</v>
      </c>
      <c r="H25" s="201"/>
      <c r="I25" s="374">
        <f ca="1">OFFSET($D13,0,'TRC Tool'!$D$16+6)</f>
        <v>0.42682991131157055</v>
      </c>
      <c r="J25" s="236">
        <f t="shared" ref="J25:J30" si="2">IF($G25&gt;0,$G25*$I25,0)</f>
        <v>0</v>
      </c>
      <c r="K25" s="236">
        <f t="shared" ref="K25:K30" si="3">IF($G25&lt;0,-$G25*$I25,0)</f>
        <v>0</v>
      </c>
      <c r="L25" s="111">
        <f>L2/K2</f>
        <v>1.0235718043584792</v>
      </c>
      <c r="M25" s="111">
        <f t="shared" ref="M25:T25" si="4">M2/L2</f>
        <v>1.0236046942330386</v>
      </c>
      <c r="N25" s="111">
        <f t="shared" si="4"/>
        <v>1.0236368704883605</v>
      </c>
      <c r="O25" s="111">
        <f t="shared" si="4"/>
        <v>1.023668346607143</v>
      </c>
      <c r="P25" s="111">
        <f t="shared" si="4"/>
        <v>1.0236991359093297</v>
      </c>
      <c r="Q25" s="111">
        <f t="shared" si="4"/>
        <v>1.0237292515495633</v>
      </c>
      <c r="R25" s="111">
        <f t="shared" si="4"/>
        <v>1.0237587065149174</v>
      </c>
      <c r="S25" s="111">
        <f t="shared" si="4"/>
        <v>1.0237875136229044</v>
      </c>
      <c r="T25" s="111">
        <f t="shared" si="4"/>
        <v>1.0238156855197373</v>
      </c>
    </row>
    <row r="26" spans="2:60">
      <c r="D26" s="209" t="s">
        <v>491</v>
      </c>
      <c r="E26" s="235">
        <f>'TRC Tool'!F27</f>
        <v>0</v>
      </c>
      <c r="F26" s="235">
        <f>$E26*'TRC Tool'!$D$14</f>
        <v>0</v>
      </c>
      <c r="G26" s="235">
        <f>$F26*(1+G$38)</f>
        <v>0</v>
      </c>
      <c r="H26" s="201"/>
      <c r="I26" s="374">
        <f ca="1">OFFSET($D14,0,'TRC Tool'!$D$16+6)</f>
        <v>0.27670195599608838</v>
      </c>
      <c r="J26" s="236">
        <f t="shared" si="2"/>
        <v>0</v>
      </c>
      <c r="K26" s="236">
        <f t="shared" si="3"/>
        <v>0</v>
      </c>
      <c r="L26" s="111">
        <f t="shared" ref="L26:T26" si="5">L3/K3</f>
        <v>1.0227904532274708</v>
      </c>
      <c r="M26" s="111">
        <f t="shared" si="5"/>
        <v>1.0228396877233683</v>
      </c>
      <c r="N26" s="111">
        <f t="shared" si="5"/>
        <v>1.0228879268153546</v>
      </c>
      <c r="O26" s="111">
        <f t="shared" si="5"/>
        <v>1.0229351861242304</v>
      </c>
      <c r="P26" s="111">
        <f t="shared" si="5"/>
        <v>1.0229814812279625</v>
      </c>
      <c r="Q26" s="111">
        <f t="shared" si="5"/>
        <v>1.0230268276512546</v>
      </c>
      <c r="R26" s="111">
        <f t="shared" si="5"/>
        <v>1.0230712408556524</v>
      </c>
      <c r="S26" s="111">
        <f t="shared" si="5"/>
        <v>1.0231147362301625</v>
      </c>
      <c r="T26" s="111">
        <f t="shared" si="5"/>
        <v>1.0231573290823825</v>
      </c>
    </row>
    <row r="27" spans="2:60">
      <c r="D27" s="209" t="s">
        <v>492</v>
      </c>
      <c r="E27" s="235">
        <f>'TRC Tool'!G27</f>
        <v>0</v>
      </c>
      <c r="F27" s="235">
        <f>$E27*'TRC Tool'!$D$14</f>
        <v>0</v>
      </c>
      <c r="G27" s="235">
        <f>$F27*(1+G$38)</f>
        <v>0</v>
      </c>
      <c r="H27" s="201"/>
      <c r="I27" s="374">
        <f ca="1">OFFSET($D15,0,'TRC Tool'!$D$16+6)</f>
        <v>0.366273620592936</v>
      </c>
      <c r="J27" s="236">
        <f t="shared" si="2"/>
        <v>0</v>
      </c>
      <c r="K27" s="236">
        <f t="shared" si="3"/>
        <v>0</v>
      </c>
      <c r="L27" s="111">
        <f t="shared" ref="L27:T27" si="6">L4/K4</f>
        <v>1.023334194131537</v>
      </c>
      <c r="M27" s="111">
        <f t="shared" si="6"/>
        <v>1.0233721780450455</v>
      </c>
      <c r="N27" s="111">
        <f t="shared" si="6"/>
        <v>1.0234093548858596</v>
      </c>
      <c r="O27" s="111">
        <f t="shared" si="6"/>
        <v>1.0234457391301475</v>
      </c>
      <c r="P27" s="111">
        <f t="shared" si="6"/>
        <v>1.0234813451163773</v>
      </c>
      <c r="Q27" s="111">
        <f t="shared" si="6"/>
        <v>1.0235161870405662</v>
      </c>
      <c r="R27" s="111">
        <f t="shared" si="6"/>
        <v>1.02355027895189</v>
      </c>
      <c r="S27" s="111">
        <f t="shared" si="6"/>
        <v>1.0235836347486571</v>
      </c>
      <c r="T27" s="111">
        <f t="shared" si="6"/>
        <v>1.0236162681746168</v>
      </c>
    </row>
    <row r="28" spans="2:60">
      <c r="D28" s="209" t="s">
        <v>493</v>
      </c>
      <c r="E28" s="235">
        <f>'TRC Tool'!H27</f>
        <v>0</v>
      </c>
      <c r="F28" s="235">
        <f>$E28*'TRC Tool'!$D$14</f>
        <v>0</v>
      </c>
      <c r="G28" s="235">
        <f>$F28*(1+G$38)</f>
        <v>0</v>
      </c>
      <c r="H28" s="201"/>
      <c r="I28" s="374">
        <f ca="1">OFFSET($D16,0,'TRC Tool'!$D$16+6)</f>
        <v>0.28285061045789511</v>
      </c>
      <c r="J28" s="236">
        <f t="shared" si="2"/>
        <v>0</v>
      </c>
      <c r="K28" s="236">
        <f t="shared" si="3"/>
        <v>0</v>
      </c>
      <c r="L28" s="111">
        <f t="shared" ref="L28:T28" si="7">L5/K5</f>
        <v>1.0228388767736145</v>
      </c>
      <c r="M28" s="111">
        <f t="shared" si="7"/>
        <v>1.0228871322986839</v>
      </c>
      <c r="N28" s="111">
        <f t="shared" si="7"/>
        <v>1.0229344077810736</v>
      </c>
      <c r="O28" s="111">
        <f t="shared" si="7"/>
        <v>1.0229807187995494</v>
      </c>
      <c r="P28" s="111">
        <f t="shared" si="7"/>
        <v>1.023026080879784</v>
      </c>
      <c r="Q28" s="111">
        <f t="shared" si="7"/>
        <v>1.0230705094844519</v>
      </c>
      <c r="R28" s="111">
        <f t="shared" si="7"/>
        <v>1.0231140200038407</v>
      </c>
      <c r="S28" s="111">
        <f t="shared" si="7"/>
        <v>1.0231566277469717</v>
      </c>
      <c r="T28" s="111">
        <f t="shared" si="7"/>
        <v>1.0231983479332121</v>
      </c>
    </row>
    <row r="29" spans="2:60">
      <c r="D29" s="209" t="s">
        <v>494</v>
      </c>
      <c r="E29" s="237">
        <f>'TRC Tool'!K27</f>
        <v>0</v>
      </c>
      <c r="F29" s="237">
        <f>$E29*'TRC Tool'!$D$14</f>
        <v>0</v>
      </c>
      <c r="G29" s="237">
        <f>$F29*(1+G$39)</f>
        <v>0</v>
      </c>
      <c r="H29" s="201"/>
      <c r="I29" s="375">
        <f ca="1">OFFSET($D17,0,'TRC Tool'!$D$16+6)</f>
        <v>344.10257567379858</v>
      </c>
      <c r="J29" s="236">
        <f t="shared" si="2"/>
        <v>0</v>
      </c>
      <c r="K29" s="236">
        <f t="shared" si="3"/>
        <v>0</v>
      </c>
      <c r="L29" s="111">
        <f t="shared" ref="L29:T29" si="8">L6/K6</f>
        <v>1.0249999999999999</v>
      </c>
      <c r="M29" s="111">
        <f t="shared" si="8"/>
        <v>1.0249999999999999</v>
      </c>
      <c r="N29" s="111">
        <f t="shared" si="8"/>
        <v>1.0249999999999999</v>
      </c>
      <c r="O29" s="111">
        <f t="shared" si="8"/>
        <v>1.0249999999999999</v>
      </c>
      <c r="P29" s="111">
        <f t="shared" si="8"/>
        <v>1.0249999999999999</v>
      </c>
      <c r="Q29" s="111">
        <f t="shared" si="8"/>
        <v>1.0249999999999999</v>
      </c>
      <c r="R29" s="111">
        <f t="shared" si="8"/>
        <v>1.0249999999999999</v>
      </c>
      <c r="S29" s="111">
        <f t="shared" si="8"/>
        <v>1.0249999999999999</v>
      </c>
      <c r="T29" s="111">
        <f t="shared" si="8"/>
        <v>1.0249999999999999</v>
      </c>
    </row>
    <row r="30" spans="2:60">
      <c r="D30" s="209" t="s">
        <v>495</v>
      </c>
      <c r="E30" s="235">
        <f>'TRC Tool'!L27</f>
        <v>0</v>
      </c>
      <c r="F30" s="235">
        <f>$E30*'TRC Tool'!$D$14</f>
        <v>0</v>
      </c>
      <c r="G30" s="235">
        <f>$F30*(1+G$40)</f>
        <v>0</v>
      </c>
      <c r="H30" s="201"/>
      <c r="I30" s="374">
        <f ca="1">OFFSET($D18,0,'TRC Tool'!$D$16+6)</f>
        <v>3.2120253257026197</v>
      </c>
      <c r="J30" s="236">
        <f t="shared" si="2"/>
        <v>0</v>
      </c>
      <c r="K30" s="236">
        <f t="shared" si="3"/>
        <v>0</v>
      </c>
      <c r="L30" s="111">
        <f t="shared" ref="L30:T30" si="9">L7/K7</f>
        <v>1</v>
      </c>
      <c r="M30" s="111">
        <f t="shared" si="9"/>
        <v>1</v>
      </c>
      <c r="N30" s="111">
        <f t="shared" si="9"/>
        <v>1</v>
      </c>
      <c r="O30" s="111">
        <f t="shared" si="9"/>
        <v>1</v>
      </c>
      <c r="P30" s="111">
        <f t="shared" si="9"/>
        <v>1</v>
      </c>
      <c r="Q30" s="111">
        <f t="shared" si="9"/>
        <v>1</v>
      </c>
      <c r="R30" s="111">
        <f t="shared" si="9"/>
        <v>1</v>
      </c>
      <c r="S30" s="111">
        <f t="shared" si="9"/>
        <v>1</v>
      </c>
      <c r="T30" s="111">
        <f t="shared" si="9"/>
        <v>1</v>
      </c>
    </row>
    <row r="31" spans="2:60">
      <c r="D31" s="209" t="s">
        <v>508</v>
      </c>
      <c r="E31" s="201"/>
      <c r="F31" s="201"/>
      <c r="G31" s="201"/>
      <c r="H31" s="209">
        <f>'TRC Tool'!$D$27</f>
        <v>0</v>
      </c>
      <c r="I31" s="201"/>
      <c r="J31" s="201"/>
      <c r="K31" s="236">
        <f>$H31*'TRC Tool'!$D$14</f>
        <v>0</v>
      </c>
      <c r="L31" s="111">
        <f t="shared" ref="L31:T31" si="10">L8/K8</f>
        <v>1</v>
      </c>
      <c r="M31" s="111">
        <f t="shared" si="10"/>
        <v>1</v>
      </c>
      <c r="N31" s="111">
        <f t="shared" si="10"/>
        <v>1</v>
      </c>
      <c r="O31" s="111">
        <f t="shared" si="10"/>
        <v>1</v>
      </c>
      <c r="P31" s="111">
        <f t="shared" si="10"/>
        <v>1</v>
      </c>
      <c r="Q31" s="111">
        <f t="shared" si="10"/>
        <v>1</v>
      </c>
      <c r="R31" s="111">
        <f t="shared" si="10"/>
        <v>1</v>
      </c>
      <c r="S31" s="111">
        <f t="shared" si="10"/>
        <v>1</v>
      </c>
      <c r="T31" s="111">
        <f t="shared" si="10"/>
        <v>1</v>
      </c>
    </row>
    <row r="32" spans="2:60">
      <c r="D32" s="209" t="s">
        <v>509</v>
      </c>
      <c r="E32" s="201"/>
      <c r="F32" s="201"/>
      <c r="G32" s="201"/>
      <c r="H32" s="213">
        <f>'TRC Tool'!D21</f>
        <v>0</v>
      </c>
      <c r="I32" s="374">
        <f ca="1">OFFSET($D21,0,'TRC Tool'!$D$16+6)</f>
        <v>4.80504035439529</v>
      </c>
      <c r="J32" s="201"/>
      <c r="K32" s="236">
        <f ca="1">H32*I32</f>
        <v>0</v>
      </c>
      <c r="L32" s="111">
        <f t="shared" ref="L32:T32" si="11">L9/K9</f>
        <v>1</v>
      </c>
      <c r="M32" s="111">
        <f t="shared" si="11"/>
        <v>1</v>
      </c>
      <c r="N32" s="111">
        <f t="shared" si="11"/>
        <v>1</v>
      </c>
      <c r="O32" s="111">
        <f t="shared" si="11"/>
        <v>1</v>
      </c>
      <c r="P32" s="111">
        <f t="shared" si="11"/>
        <v>1</v>
      </c>
      <c r="Q32" s="111">
        <f t="shared" si="11"/>
        <v>1</v>
      </c>
      <c r="R32" s="111">
        <f t="shared" si="11"/>
        <v>1</v>
      </c>
      <c r="S32" s="111">
        <f t="shared" si="11"/>
        <v>1</v>
      </c>
      <c r="T32" s="111">
        <f t="shared" si="11"/>
        <v>1</v>
      </c>
    </row>
    <row r="33" spans="2:20">
      <c r="D33" s="209" t="s">
        <v>510</v>
      </c>
      <c r="E33" s="201"/>
      <c r="F33" s="201"/>
      <c r="G33" s="201"/>
      <c r="H33" s="213">
        <f>'TRC Tool'!D22</f>
        <v>0</v>
      </c>
      <c r="I33" s="374">
        <f ca="1">OFFSET($D22,0,'TRC Tool'!$D$16+6)</f>
        <v>4.80504035439529</v>
      </c>
      <c r="J33" s="201"/>
      <c r="K33" s="236">
        <f ca="1">H33*I33</f>
        <v>0</v>
      </c>
      <c r="L33" s="111">
        <f t="shared" ref="L33:T33" si="12">L10/K10</f>
        <v>1</v>
      </c>
      <c r="M33" s="111">
        <f t="shared" si="12"/>
        <v>1</v>
      </c>
      <c r="N33" s="111">
        <f t="shared" si="12"/>
        <v>1</v>
      </c>
      <c r="O33" s="111">
        <f t="shared" si="12"/>
        <v>1</v>
      </c>
      <c r="P33" s="111">
        <f t="shared" si="12"/>
        <v>1</v>
      </c>
      <c r="Q33" s="111">
        <f t="shared" si="12"/>
        <v>1</v>
      </c>
      <c r="R33" s="111">
        <f t="shared" si="12"/>
        <v>1</v>
      </c>
      <c r="S33" s="111">
        <f t="shared" si="12"/>
        <v>1</v>
      </c>
      <c r="T33" s="111">
        <f t="shared" si="12"/>
        <v>1</v>
      </c>
    </row>
    <row r="34" spans="2:20">
      <c r="D34" s="209" t="s">
        <v>400</v>
      </c>
      <c r="E34" s="201"/>
      <c r="F34" s="201"/>
      <c r="G34" s="201"/>
      <c r="H34" s="209">
        <f>'TRC Tool'!$D$17</f>
        <v>0</v>
      </c>
      <c r="I34" s="201"/>
      <c r="J34" s="201"/>
      <c r="K34" s="236">
        <f>$H34*(1-'TRC Tool'!$D$14)</f>
        <v>0</v>
      </c>
      <c r="L34" s="111">
        <f t="shared" ref="L34:T34" si="13">L11/K11</f>
        <v>1</v>
      </c>
      <c r="M34" s="111">
        <f t="shared" si="13"/>
        <v>1</v>
      </c>
      <c r="N34" s="111">
        <f t="shared" si="13"/>
        <v>1</v>
      </c>
      <c r="O34" s="111">
        <f t="shared" si="13"/>
        <v>1</v>
      </c>
      <c r="P34" s="111">
        <f t="shared" si="13"/>
        <v>1</v>
      </c>
      <c r="Q34" s="111">
        <f t="shared" si="13"/>
        <v>1</v>
      </c>
      <c r="R34" s="111">
        <f t="shared" si="13"/>
        <v>1</v>
      </c>
      <c r="S34" s="111">
        <f t="shared" si="13"/>
        <v>1</v>
      </c>
      <c r="T34" s="111">
        <f t="shared" si="13"/>
        <v>1</v>
      </c>
    </row>
    <row r="35" spans="2:20">
      <c r="D35" s="209" t="s">
        <v>511</v>
      </c>
      <c r="E35" s="201"/>
      <c r="F35" s="201"/>
      <c r="G35" s="201"/>
      <c r="H35" s="209">
        <f>'TRC Tool'!$D$18</f>
        <v>0</v>
      </c>
      <c r="I35" s="201"/>
      <c r="J35" s="201"/>
      <c r="K35" s="236">
        <f>$H35</f>
        <v>0</v>
      </c>
    </row>
    <row r="37" spans="2:20">
      <c r="B37" s="201" t="s">
        <v>512</v>
      </c>
    </row>
    <row r="38" spans="2:20">
      <c r="D38" s="209" t="s">
        <v>513</v>
      </c>
      <c r="G38" s="218">
        <v>6.4000000000000001E-2</v>
      </c>
    </row>
    <row r="39" spans="2:20">
      <c r="D39" s="209" t="s">
        <v>514</v>
      </c>
      <c r="G39" s="218">
        <v>6.4000000000000001E-2</v>
      </c>
    </row>
    <row r="40" spans="2:20">
      <c r="D40" s="209" t="s">
        <v>515</v>
      </c>
      <c r="G40" s="218">
        <v>0.02</v>
      </c>
    </row>
    <row r="52" spans="2:6">
      <c r="B52" s="200" t="s">
        <v>518</v>
      </c>
      <c r="C52" s="200" t="s">
        <v>519</v>
      </c>
      <c r="D52" s="200" t="s">
        <v>520</v>
      </c>
      <c r="E52" s="200" t="s">
        <v>521</v>
      </c>
    </row>
    <row r="53" spans="2:6" ht="15">
      <c r="B53" s="201" t="s">
        <v>426</v>
      </c>
      <c r="C53" s="111" t="s">
        <v>427</v>
      </c>
      <c r="D53" s="202">
        <v>0.6</v>
      </c>
      <c r="E53" s="238">
        <v>0.63839169393108897</v>
      </c>
    </row>
    <row r="54" spans="2:6" ht="15">
      <c r="B54" s="201"/>
      <c r="C54" s="111" t="s">
        <v>430</v>
      </c>
      <c r="D54" s="202">
        <v>0.6</v>
      </c>
      <c r="E54" s="238">
        <v>0.63839169393108897</v>
      </c>
    </row>
    <row r="55" spans="2:6" ht="15">
      <c r="B55" s="201"/>
      <c r="C55" s="111" t="s">
        <v>432</v>
      </c>
      <c r="D55" s="202">
        <v>0.73</v>
      </c>
      <c r="E55" s="239">
        <v>1.4629453529936458</v>
      </c>
    </row>
    <row r="56" spans="2:6" ht="15">
      <c r="B56" s="201"/>
      <c r="C56" s="111" t="s">
        <v>435</v>
      </c>
      <c r="D56" s="202">
        <v>0.9</v>
      </c>
      <c r="E56" s="239">
        <v>5.217701068476237</v>
      </c>
    </row>
    <row r="57" spans="2:6" ht="15">
      <c r="B57" s="201"/>
      <c r="C57" s="111" t="s">
        <v>441</v>
      </c>
      <c r="D57" s="202">
        <v>0.6</v>
      </c>
      <c r="E57" s="238">
        <v>0.724805976893097</v>
      </c>
    </row>
    <row r="58" spans="2:6" ht="15">
      <c r="B58" s="201"/>
      <c r="C58" s="111" t="s">
        <v>445</v>
      </c>
      <c r="D58" s="202">
        <v>0.9</v>
      </c>
      <c r="E58" s="238">
        <v>1.0771428721471032</v>
      </c>
    </row>
    <row r="59" spans="2:6">
      <c r="C59" s="222" t="s">
        <v>397</v>
      </c>
      <c r="D59" s="223">
        <v>1</v>
      </c>
      <c r="E59" s="240">
        <v>0.2</v>
      </c>
      <c r="F59" s="204"/>
    </row>
  </sheetData>
  <customSheetViews>
    <customSheetView guid="{C56B3D6B-3B98-4A17-BD3C-B9F218E372DD}" scale="90" showGridLines="0" state="hidden" topLeftCell="B1">
      <selection activeCell="I25" sqref="I25"/>
      <pageMargins left="0.7" right="0.7" top="0.75" bottom="0.75" header="0.3" footer="0.3"/>
      <pageSetup orientation="portrait" r:id="rId1"/>
    </customSheetView>
    <customSheetView guid="{108BB875-1A79-407F-97F6-6D743F46DF3B}" scale="90" showGridLines="0" state="hidden" topLeftCell="B1">
      <selection activeCell="I25" sqref="I25"/>
      <pageMargins left="0.7" right="0.7" top="0.75" bottom="0.75" header="0.3" footer="0.3"/>
      <pageSetup orientation="portrait" r:id="rId2"/>
    </customSheetView>
  </customSheetView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G13"/>
  <sheetViews>
    <sheetView workbookViewId="0">
      <selection activeCell="D12" sqref="D12"/>
    </sheetView>
  </sheetViews>
  <sheetFormatPr defaultRowHeight="15"/>
  <cols>
    <col min="1" max="1" width="12.7109375" customWidth="1"/>
    <col min="2" max="2" width="22.28515625" customWidth="1"/>
    <col min="3" max="3" width="14" customWidth="1"/>
    <col min="11" max="11" width="26" customWidth="1"/>
    <col min="257" max="257" width="12.7109375" customWidth="1"/>
    <col min="258" max="258" width="22.28515625" customWidth="1"/>
    <col min="259" max="259" width="14" customWidth="1"/>
    <col min="267" max="267" width="26" customWidth="1"/>
    <col min="513" max="513" width="12.7109375" customWidth="1"/>
    <col min="514" max="514" width="22.28515625" customWidth="1"/>
    <col min="515" max="515" width="14" customWidth="1"/>
    <col min="523" max="523" width="26" customWidth="1"/>
    <col min="769" max="769" width="12.7109375" customWidth="1"/>
    <col min="770" max="770" width="22.28515625" customWidth="1"/>
    <col min="771" max="771" width="14" customWidth="1"/>
    <col min="779" max="779" width="26" customWidth="1"/>
    <col min="1025" max="1025" width="12.7109375" customWidth="1"/>
    <col min="1026" max="1026" width="22.28515625" customWidth="1"/>
    <col min="1027" max="1027" width="14" customWidth="1"/>
    <col min="1035" max="1035" width="26" customWidth="1"/>
    <col min="1281" max="1281" width="12.7109375" customWidth="1"/>
    <col min="1282" max="1282" width="22.28515625" customWidth="1"/>
    <col min="1283" max="1283" width="14" customWidth="1"/>
    <col min="1291" max="1291" width="26" customWidth="1"/>
    <col min="1537" max="1537" width="12.7109375" customWidth="1"/>
    <col min="1538" max="1538" width="22.28515625" customWidth="1"/>
    <col min="1539" max="1539" width="14" customWidth="1"/>
    <col min="1547" max="1547" width="26" customWidth="1"/>
    <col min="1793" max="1793" width="12.7109375" customWidth="1"/>
    <col min="1794" max="1794" width="22.28515625" customWidth="1"/>
    <col min="1795" max="1795" width="14" customWidth="1"/>
    <col min="1803" max="1803" width="26" customWidth="1"/>
    <col min="2049" max="2049" width="12.7109375" customWidth="1"/>
    <col min="2050" max="2050" width="22.28515625" customWidth="1"/>
    <col min="2051" max="2051" width="14" customWidth="1"/>
    <col min="2059" max="2059" width="26" customWidth="1"/>
    <col min="2305" max="2305" width="12.7109375" customWidth="1"/>
    <col min="2306" max="2306" width="22.28515625" customWidth="1"/>
    <col min="2307" max="2307" width="14" customWidth="1"/>
    <col min="2315" max="2315" width="26" customWidth="1"/>
    <col min="2561" max="2561" width="12.7109375" customWidth="1"/>
    <col min="2562" max="2562" width="22.28515625" customWidth="1"/>
    <col min="2563" max="2563" width="14" customWidth="1"/>
    <col min="2571" max="2571" width="26" customWidth="1"/>
    <col min="2817" max="2817" width="12.7109375" customWidth="1"/>
    <col min="2818" max="2818" width="22.28515625" customWidth="1"/>
    <col min="2819" max="2819" width="14" customWidth="1"/>
    <col min="2827" max="2827" width="26" customWidth="1"/>
    <col min="3073" max="3073" width="12.7109375" customWidth="1"/>
    <col min="3074" max="3074" width="22.28515625" customWidth="1"/>
    <col min="3075" max="3075" width="14" customWidth="1"/>
    <col min="3083" max="3083" width="26" customWidth="1"/>
    <col min="3329" max="3329" width="12.7109375" customWidth="1"/>
    <col min="3330" max="3330" width="22.28515625" customWidth="1"/>
    <col min="3331" max="3331" width="14" customWidth="1"/>
    <col min="3339" max="3339" width="26" customWidth="1"/>
    <col min="3585" max="3585" width="12.7109375" customWidth="1"/>
    <col min="3586" max="3586" width="22.28515625" customWidth="1"/>
    <col min="3587" max="3587" width="14" customWidth="1"/>
    <col min="3595" max="3595" width="26" customWidth="1"/>
    <col min="3841" max="3841" width="12.7109375" customWidth="1"/>
    <col min="3842" max="3842" width="22.28515625" customWidth="1"/>
    <col min="3843" max="3843" width="14" customWidth="1"/>
    <col min="3851" max="3851" width="26" customWidth="1"/>
    <col min="4097" max="4097" width="12.7109375" customWidth="1"/>
    <col min="4098" max="4098" width="22.28515625" customWidth="1"/>
    <col min="4099" max="4099" width="14" customWidth="1"/>
    <col min="4107" max="4107" width="26" customWidth="1"/>
    <col min="4353" max="4353" width="12.7109375" customWidth="1"/>
    <col min="4354" max="4354" width="22.28515625" customWidth="1"/>
    <col min="4355" max="4355" width="14" customWidth="1"/>
    <col min="4363" max="4363" width="26" customWidth="1"/>
    <col min="4609" max="4609" width="12.7109375" customWidth="1"/>
    <col min="4610" max="4610" width="22.28515625" customWidth="1"/>
    <col min="4611" max="4611" width="14" customWidth="1"/>
    <col min="4619" max="4619" width="26" customWidth="1"/>
    <col min="4865" max="4865" width="12.7109375" customWidth="1"/>
    <col min="4866" max="4866" width="22.28515625" customWidth="1"/>
    <col min="4867" max="4867" width="14" customWidth="1"/>
    <col min="4875" max="4875" width="26" customWidth="1"/>
    <col min="5121" max="5121" width="12.7109375" customWidth="1"/>
    <col min="5122" max="5122" width="22.28515625" customWidth="1"/>
    <col min="5123" max="5123" width="14" customWidth="1"/>
    <col min="5131" max="5131" width="26" customWidth="1"/>
    <col min="5377" max="5377" width="12.7109375" customWidth="1"/>
    <col min="5378" max="5378" width="22.28515625" customWidth="1"/>
    <col min="5379" max="5379" width="14" customWidth="1"/>
    <col min="5387" max="5387" width="26" customWidth="1"/>
    <col min="5633" max="5633" width="12.7109375" customWidth="1"/>
    <col min="5634" max="5634" width="22.28515625" customWidth="1"/>
    <col min="5635" max="5635" width="14" customWidth="1"/>
    <col min="5643" max="5643" width="26" customWidth="1"/>
    <col min="5889" max="5889" width="12.7109375" customWidth="1"/>
    <col min="5890" max="5890" width="22.28515625" customWidth="1"/>
    <col min="5891" max="5891" width="14" customWidth="1"/>
    <col min="5899" max="5899" width="26" customWidth="1"/>
    <col min="6145" max="6145" width="12.7109375" customWidth="1"/>
    <col min="6146" max="6146" width="22.28515625" customWidth="1"/>
    <col min="6147" max="6147" width="14" customWidth="1"/>
    <col min="6155" max="6155" width="26" customWidth="1"/>
    <col min="6401" max="6401" width="12.7109375" customWidth="1"/>
    <col min="6402" max="6402" width="22.28515625" customWidth="1"/>
    <col min="6403" max="6403" width="14" customWidth="1"/>
    <col min="6411" max="6411" width="26" customWidth="1"/>
    <col min="6657" max="6657" width="12.7109375" customWidth="1"/>
    <col min="6658" max="6658" width="22.28515625" customWidth="1"/>
    <col min="6659" max="6659" width="14" customWidth="1"/>
    <col min="6667" max="6667" width="26" customWidth="1"/>
    <col min="6913" max="6913" width="12.7109375" customWidth="1"/>
    <col min="6914" max="6914" width="22.28515625" customWidth="1"/>
    <col min="6915" max="6915" width="14" customWidth="1"/>
    <col min="6923" max="6923" width="26" customWidth="1"/>
    <col min="7169" max="7169" width="12.7109375" customWidth="1"/>
    <col min="7170" max="7170" width="22.28515625" customWidth="1"/>
    <col min="7171" max="7171" width="14" customWidth="1"/>
    <col min="7179" max="7179" width="26" customWidth="1"/>
    <col min="7425" max="7425" width="12.7109375" customWidth="1"/>
    <col min="7426" max="7426" width="22.28515625" customWidth="1"/>
    <col min="7427" max="7427" width="14" customWidth="1"/>
    <col min="7435" max="7435" width="26" customWidth="1"/>
    <col min="7681" max="7681" width="12.7109375" customWidth="1"/>
    <col min="7682" max="7682" width="22.28515625" customWidth="1"/>
    <col min="7683" max="7683" width="14" customWidth="1"/>
    <col min="7691" max="7691" width="26" customWidth="1"/>
    <col min="7937" max="7937" width="12.7109375" customWidth="1"/>
    <col min="7938" max="7938" width="22.28515625" customWidth="1"/>
    <col min="7939" max="7939" width="14" customWidth="1"/>
    <col min="7947" max="7947" width="26" customWidth="1"/>
    <col min="8193" max="8193" width="12.7109375" customWidth="1"/>
    <col min="8194" max="8194" width="22.28515625" customWidth="1"/>
    <col min="8195" max="8195" width="14" customWidth="1"/>
    <col min="8203" max="8203" width="26" customWidth="1"/>
    <col min="8449" max="8449" width="12.7109375" customWidth="1"/>
    <col min="8450" max="8450" width="22.28515625" customWidth="1"/>
    <col min="8451" max="8451" width="14" customWidth="1"/>
    <col min="8459" max="8459" width="26" customWidth="1"/>
    <col min="8705" max="8705" width="12.7109375" customWidth="1"/>
    <col min="8706" max="8706" width="22.28515625" customWidth="1"/>
    <col min="8707" max="8707" width="14" customWidth="1"/>
    <col min="8715" max="8715" width="26" customWidth="1"/>
    <col min="8961" max="8961" width="12.7109375" customWidth="1"/>
    <col min="8962" max="8962" width="22.28515625" customWidth="1"/>
    <col min="8963" max="8963" width="14" customWidth="1"/>
    <col min="8971" max="8971" width="26" customWidth="1"/>
    <col min="9217" max="9217" width="12.7109375" customWidth="1"/>
    <col min="9218" max="9218" width="22.28515625" customWidth="1"/>
    <col min="9219" max="9219" width="14" customWidth="1"/>
    <col min="9227" max="9227" width="26" customWidth="1"/>
    <col min="9473" max="9473" width="12.7109375" customWidth="1"/>
    <col min="9474" max="9474" width="22.28515625" customWidth="1"/>
    <col min="9475" max="9475" width="14" customWidth="1"/>
    <col min="9483" max="9483" width="26" customWidth="1"/>
    <col min="9729" max="9729" width="12.7109375" customWidth="1"/>
    <col min="9730" max="9730" width="22.28515625" customWidth="1"/>
    <col min="9731" max="9731" width="14" customWidth="1"/>
    <col min="9739" max="9739" width="26" customWidth="1"/>
    <col min="9985" max="9985" width="12.7109375" customWidth="1"/>
    <col min="9986" max="9986" width="22.28515625" customWidth="1"/>
    <col min="9987" max="9987" width="14" customWidth="1"/>
    <col min="9995" max="9995" width="26" customWidth="1"/>
    <col min="10241" max="10241" width="12.7109375" customWidth="1"/>
    <col min="10242" max="10242" width="22.28515625" customWidth="1"/>
    <col min="10243" max="10243" width="14" customWidth="1"/>
    <col min="10251" max="10251" width="26" customWidth="1"/>
    <col min="10497" max="10497" width="12.7109375" customWidth="1"/>
    <col min="10498" max="10498" width="22.28515625" customWidth="1"/>
    <col min="10499" max="10499" width="14" customWidth="1"/>
    <col min="10507" max="10507" width="26" customWidth="1"/>
    <col min="10753" max="10753" width="12.7109375" customWidth="1"/>
    <col min="10754" max="10754" width="22.28515625" customWidth="1"/>
    <col min="10755" max="10755" width="14" customWidth="1"/>
    <col min="10763" max="10763" width="26" customWidth="1"/>
    <col min="11009" max="11009" width="12.7109375" customWidth="1"/>
    <col min="11010" max="11010" width="22.28515625" customWidth="1"/>
    <col min="11011" max="11011" width="14" customWidth="1"/>
    <col min="11019" max="11019" width="26" customWidth="1"/>
    <col min="11265" max="11265" width="12.7109375" customWidth="1"/>
    <col min="11266" max="11266" width="22.28515625" customWidth="1"/>
    <col min="11267" max="11267" width="14" customWidth="1"/>
    <col min="11275" max="11275" width="26" customWidth="1"/>
    <col min="11521" max="11521" width="12.7109375" customWidth="1"/>
    <col min="11522" max="11522" width="22.28515625" customWidth="1"/>
    <col min="11523" max="11523" width="14" customWidth="1"/>
    <col min="11531" max="11531" width="26" customWidth="1"/>
    <col min="11777" max="11777" width="12.7109375" customWidth="1"/>
    <col min="11778" max="11778" width="22.28515625" customWidth="1"/>
    <col min="11779" max="11779" width="14" customWidth="1"/>
    <col min="11787" max="11787" width="26" customWidth="1"/>
    <col min="12033" max="12033" width="12.7109375" customWidth="1"/>
    <col min="12034" max="12034" width="22.28515625" customWidth="1"/>
    <col min="12035" max="12035" width="14" customWidth="1"/>
    <col min="12043" max="12043" width="26" customWidth="1"/>
    <col min="12289" max="12289" width="12.7109375" customWidth="1"/>
    <col min="12290" max="12290" width="22.28515625" customWidth="1"/>
    <col min="12291" max="12291" width="14" customWidth="1"/>
    <col min="12299" max="12299" width="26" customWidth="1"/>
    <col min="12545" max="12545" width="12.7109375" customWidth="1"/>
    <col min="12546" max="12546" width="22.28515625" customWidth="1"/>
    <col min="12547" max="12547" width="14" customWidth="1"/>
    <col min="12555" max="12555" width="26" customWidth="1"/>
    <col min="12801" max="12801" width="12.7109375" customWidth="1"/>
    <col min="12802" max="12802" width="22.28515625" customWidth="1"/>
    <col min="12803" max="12803" width="14" customWidth="1"/>
    <col min="12811" max="12811" width="26" customWidth="1"/>
    <col min="13057" max="13057" width="12.7109375" customWidth="1"/>
    <col min="13058" max="13058" width="22.28515625" customWidth="1"/>
    <col min="13059" max="13059" width="14" customWidth="1"/>
    <col min="13067" max="13067" width="26" customWidth="1"/>
    <col min="13313" max="13313" width="12.7109375" customWidth="1"/>
    <col min="13314" max="13314" width="22.28515625" customWidth="1"/>
    <col min="13315" max="13315" width="14" customWidth="1"/>
    <col min="13323" max="13323" width="26" customWidth="1"/>
    <col min="13569" max="13569" width="12.7109375" customWidth="1"/>
    <col min="13570" max="13570" width="22.28515625" customWidth="1"/>
    <col min="13571" max="13571" width="14" customWidth="1"/>
    <col min="13579" max="13579" width="26" customWidth="1"/>
    <col min="13825" max="13825" width="12.7109375" customWidth="1"/>
    <col min="13826" max="13826" width="22.28515625" customWidth="1"/>
    <col min="13827" max="13827" width="14" customWidth="1"/>
    <col min="13835" max="13835" width="26" customWidth="1"/>
    <col min="14081" max="14081" width="12.7109375" customWidth="1"/>
    <col min="14082" max="14082" width="22.28515625" customWidth="1"/>
    <col min="14083" max="14083" width="14" customWidth="1"/>
    <col min="14091" max="14091" width="26" customWidth="1"/>
    <col min="14337" max="14337" width="12.7109375" customWidth="1"/>
    <col min="14338" max="14338" width="22.28515625" customWidth="1"/>
    <col min="14339" max="14339" width="14" customWidth="1"/>
    <col min="14347" max="14347" width="26" customWidth="1"/>
    <col min="14593" max="14593" width="12.7109375" customWidth="1"/>
    <col min="14594" max="14594" width="22.28515625" customWidth="1"/>
    <col min="14595" max="14595" width="14" customWidth="1"/>
    <col min="14603" max="14603" width="26" customWidth="1"/>
    <col min="14849" max="14849" width="12.7109375" customWidth="1"/>
    <col min="14850" max="14850" width="22.28515625" customWidth="1"/>
    <col min="14851" max="14851" width="14" customWidth="1"/>
    <col min="14859" max="14859" width="26" customWidth="1"/>
    <col min="15105" max="15105" width="12.7109375" customWidth="1"/>
    <col min="15106" max="15106" width="22.28515625" customWidth="1"/>
    <col min="15107" max="15107" width="14" customWidth="1"/>
    <col min="15115" max="15115" width="26" customWidth="1"/>
    <col min="15361" max="15361" width="12.7109375" customWidth="1"/>
    <col min="15362" max="15362" width="22.28515625" customWidth="1"/>
    <col min="15363" max="15363" width="14" customWidth="1"/>
    <col min="15371" max="15371" width="26" customWidth="1"/>
    <col min="15617" max="15617" width="12.7109375" customWidth="1"/>
    <col min="15618" max="15618" width="22.28515625" customWidth="1"/>
    <col min="15619" max="15619" width="14" customWidth="1"/>
    <col min="15627" max="15627" width="26" customWidth="1"/>
    <col min="15873" max="15873" width="12.7109375" customWidth="1"/>
    <col min="15874" max="15874" width="22.28515625" customWidth="1"/>
    <col min="15875" max="15875" width="14" customWidth="1"/>
    <col min="15883" max="15883" width="26" customWidth="1"/>
    <col min="16129" max="16129" width="12.7109375" customWidth="1"/>
    <col min="16130" max="16130" width="22.28515625" customWidth="1"/>
    <col min="16131" max="16131" width="14" customWidth="1"/>
    <col min="16139" max="16139" width="26" customWidth="1"/>
  </cols>
  <sheetData>
    <row r="1" spans="1:7">
      <c r="A1" s="291"/>
      <c r="B1" s="291"/>
      <c r="C1" s="291"/>
      <c r="D1" s="291"/>
      <c r="E1" s="291"/>
      <c r="F1" s="291"/>
      <c r="G1" s="291"/>
    </row>
    <row r="2" spans="1:7">
      <c r="A2" s="291"/>
      <c r="B2" s="291"/>
      <c r="C2" s="291"/>
      <c r="D2" s="291"/>
      <c r="E2" s="291"/>
      <c r="F2" s="291"/>
      <c r="G2" s="291"/>
    </row>
    <row r="3" spans="1:7">
      <c r="A3" s="291"/>
      <c r="B3" s="291"/>
      <c r="C3" s="291"/>
      <c r="D3" s="291"/>
      <c r="E3" s="291"/>
      <c r="F3" s="291"/>
      <c r="G3" s="291"/>
    </row>
    <row r="4" spans="1:7">
      <c r="A4" s="291"/>
      <c r="B4" s="291"/>
      <c r="C4" s="291"/>
      <c r="D4" s="291"/>
      <c r="E4" s="291"/>
      <c r="F4" s="291"/>
      <c r="G4" s="291"/>
    </row>
    <row r="5" spans="1:7">
      <c r="A5" s="291"/>
      <c r="B5" s="291"/>
      <c r="C5" s="291"/>
      <c r="D5" s="291"/>
      <c r="E5" s="291"/>
      <c r="F5" s="291"/>
      <c r="G5" s="291"/>
    </row>
    <row r="6" spans="1:7">
      <c r="A6" s="291"/>
      <c r="B6" s="291"/>
      <c r="C6" s="291"/>
      <c r="D6" s="291"/>
      <c r="E6" s="291"/>
      <c r="F6" s="291"/>
      <c r="G6" s="291"/>
    </row>
    <row r="7" spans="1:7">
      <c r="A7" t="s">
        <v>178</v>
      </c>
    </row>
    <row r="8" spans="1:7">
      <c r="A8" t="s">
        <v>179</v>
      </c>
    </row>
    <row r="9" spans="1:7">
      <c r="B9" s="46" t="s">
        <v>91</v>
      </c>
    </row>
    <row r="10" spans="1:7">
      <c r="B10" s="47" t="str">
        <f>IF(Utility_Name="Pepco","PEPCO",IF(Utility_Name="Delmarva Power","DELMARVA POWER",""))</f>
        <v>PEPCO</v>
      </c>
    </row>
    <row r="11" spans="1:7">
      <c r="B11" s="47" t="str">
        <f>IF(Utility_Name="Pepco","Pepco Energy Savings for Business Program",IF(Utility_Name="Delmarva Power","Delmarva Power Energy Savings for Business Program",""))</f>
        <v>Pepco Energy Savings for Business Program</v>
      </c>
    </row>
    <row r="12" spans="1:7">
      <c r="A12" t="s">
        <v>687</v>
      </c>
      <c r="B12" s="47"/>
    </row>
    <row r="13" spans="1:7">
      <c r="A13" t="s">
        <v>688</v>
      </c>
    </row>
  </sheetData>
  <customSheetViews>
    <customSheetView guid="{C56B3D6B-3B98-4A17-BD3C-B9F218E372DD}" state="hidden">
      <selection activeCell="F8" sqref="F8"/>
      <pageMargins left="0.7" right="0.7" top="0.75" bottom="0.75" header="0.3" footer="0.3"/>
      <pageSetup orientation="portrait" r:id="rId1"/>
    </customSheetView>
    <customSheetView guid="{108BB875-1A79-407F-97F6-6D743F46DF3B}" state="hidden">
      <selection activeCell="F8" sqref="F8"/>
      <pageMargins left="0.7" right="0.7" top="0.75" bottom="0.75" header="0.3" footer="0.3"/>
      <pageSetup orientation="portrait" r:id="rId2"/>
    </customSheetView>
  </customSheetViews>
  <dataValidations count="2">
    <dataValidation type="list" allowBlank="1" showInputMessage="1" showErrorMessage="1" sqref="B65544 WVJ983048 WLN983048 WBR983048 VRV983048 VHZ983048 UYD983048 UOH983048 UEL983048 TUP983048 TKT983048 TAX983048 SRB983048 SHF983048 RXJ983048 RNN983048 RDR983048 QTV983048 QJZ983048 QAD983048 PQH983048 PGL983048 OWP983048 OMT983048 OCX983048 NTB983048 NJF983048 MZJ983048 MPN983048 MFR983048 LVV983048 LLZ983048 LCD983048 KSH983048 KIL983048 JYP983048 JOT983048 JEX983048 IVB983048 ILF983048 IBJ983048 HRN983048 HHR983048 GXV983048 GNZ983048 GED983048 FUH983048 FKL983048 FAP983048 EQT983048 EGX983048 DXB983048 DNF983048 DDJ983048 CTN983048 CJR983048 BZV983048 BPZ983048 BGD983048 AWH983048 AML983048 ACP983048 ST983048 IX983048 B983048 WVJ917512 WLN917512 WBR917512 VRV917512 VHZ917512 UYD917512 UOH917512 UEL917512 TUP917512 TKT917512 TAX917512 SRB917512 SHF917512 RXJ917512 RNN917512 RDR917512 QTV917512 QJZ917512 QAD917512 PQH917512 PGL917512 OWP917512 OMT917512 OCX917512 NTB917512 NJF917512 MZJ917512 MPN917512 MFR917512 LVV917512 LLZ917512 LCD917512 KSH917512 KIL917512 JYP917512 JOT917512 JEX917512 IVB917512 ILF917512 IBJ917512 HRN917512 HHR917512 GXV917512 GNZ917512 GED917512 FUH917512 FKL917512 FAP917512 EQT917512 EGX917512 DXB917512 DNF917512 DDJ917512 CTN917512 CJR917512 BZV917512 BPZ917512 BGD917512 AWH917512 AML917512 ACP917512 ST917512 IX917512 B917512 WVJ851976 WLN851976 WBR851976 VRV851976 VHZ851976 UYD851976 UOH851976 UEL851976 TUP851976 TKT851976 TAX851976 SRB851976 SHF851976 RXJ851976 RNN851976 RDR851976 QTV851976 QJZ851976 QAD851976 PQH851976 PGL851976 OWP851976 OMT851976 OCX851976 NTB851976 NJF851976 MZJ851976 MPN851976 MFR851976 LVV851976 LLZ851976 LCD851976 KSH851976 KIL851976 JYP851976 JOT851976 JEX851976 IVB851976 ILF851976 IBJ851976 HRN851976 HHR851976 GXV851976 GNZ851976 GED851976 FUH851976 FKL851976 FAP851976 EQT851976 EGX851976 DXB851976 DNF851976 DDJ851976 CTN851976 CJR851976 BZV851976 BPZ851976 BGD851976 AWH851976 AML851976 ACP851976 ST851976 IX851976 B851976 WVJ786440 WLN786440 WBR786440 VRV786440 VHZ786440 UYD786440 UOH786440 UEL786440 TUP786440 TKT786440 TAX786440 SRB786440 SHF786440 RXJ786440 RNN786440 RDR786440 QTV786440 QJZ786440 QAD786440 PQH786440 PGL786440 OWP786440 OMT786440 OCX786440 NTB786440 NJF786440 MZJ786440 MPN786440 MFR786440 LVV786440 LLZ786440 LCD786440 KSH786440 KIL786440 JYP786440 JOT786440 JEX786440 IVB786440 ILF786440 IBJ786440 HRN786440 HHR786440 GXV786440 GNZ786440 GED786440 FUH786440 FKL786440 FAP786440 EQT786440 EGX786440 DXB786440 DNF786440 DDJ786440 CTN786440 CJR786440 BZV786440 BPZ786440 BGD786440 AWH786440 AML786440 ACP786440 ST786440 IX786440 B786440 WVJ720904 WLN720904 WBR720904 VRV720904 VHZ720904 UYD720904 UOH720904 UEL720904 TUP720904 TKT720904 TAX720904 SRB720904 SHF720904 RXJ720904 RNN720904 RDR720904 QTV720904 QJZ720904 QAD720904 PQH720904 PGL720904 OWP720904 OMT720904 OCX720904 NTB720904 NJF720904 MZJ720904 MPN720904 MFR720904 LVV720904 LLZ720904 LCD720904 KSH720904 KIL720904 JYP720904 JOT720904 JEX720904 IVB720904 ILF720904 IBJ720904 HRN720904 HHR720904 GXV720904 GNZ720904 GED720904 FUH720904 FKL720904 FAP720904 EQT720904 EGX720904 DXB720904 DNF720904 DDJ720904 CTN720904 CJR720904 BZV720904 BPZ720904 BGD720904 AWH720904 AML720904 ACP720904 ST720904 IX720904 B720904 WVJ655368 WLN655368 WBR655368 VRV655368 VHZ655368 UYD655368 UOH655368 UEL655368 TUP655368 TKT655368 TAX655368 SRB655368 SHF655368 RXJ655368 RNN655368 RDR655368 QTV655368 QJZ655368 QAD655368 PQH655368 PGL655368 OWP655368 OMT655368 OCX655368 NTB655368 NJF655368 MZJ655368 MPN655368 MFR655368 LVV655368 LLZ655368 LCD655368 KSH655368 KIL655368 JYP655368 JOT655368 JEX655368 IVB655368 ILF655368 IBJ655368 HRN655368 HHR655368 GXV655368 GNZ655368 GED655368 FUH655368 FKL655368 FAP655368 EQT655368 EGX655368 DXB655368 DNF655368 DDJ655368 CTN655368 CJR655368 BZV655368 BPZ655368 BGD655368 AWH655368 AML655368 ACP655368 ST655368 IX655368 B655368 WVJ589832 WLN589832 WBR589832 VRV589832 VHZ589832 UYD589832 UOH589832 UEL589832 TUP589832 TKT589832 TAX589832 SRB589832 SHF589832 RXJ589832 RNN589832 RDR589832 QTV589832 QJZ589832 QAD589832 PQH589832 PGL589832 OWP589832 OMT589832 OCX589832 NTB589832 NJF589832 MZJ589832 MPN589832 MFR589832 LVV589832 LLZ589832 LCD589832 KSH589832 KIL589832 JYP589832 JOT589832 JEX589832 IVB589832 ILF589832 IBJ589832 HRN589832 HHR589832 GXV589832 GNZ589832 GED589832 FUH589832 FKL589832 FAP589832 EQT589832 EGX589832 DXB589832 DNF589832 DDJ589832 CTN589832 CJR589832 BZV589832 BPZ589832 BGD589832 AWH589832 AML589832 ACP589832 ST589832 IX589832 B589832 WVJ524296 WLN524296 WBR524296 VRV524296 VHZ524296 UYD524296 UOH524296 UEL524296 TUP524296 TKT524296 TAX524296 SRB524296 SHF524296 RXJ524296 RNN524296 RDR524296 QTV524296 QJZ524296 QAD524296 PQH524296 PGL524296 OWP524296 OMT524296 OCX524296 NTB524296 NJF524296 MZJ524296 MPN524296 MFR524296 LVV524296 LLZ524296 LCD524296 KSH524296 KIL524296 JYP524296 JOT524296 JEX524296 IVB524296 ILF524296 IBJ524296 HRN524296 HHR524296 GXV524296 GNZ524296 GED524296 FUH524296 FKL524296 FAP524296 EQT524296 EGX524296 DXB524296 DNF524296 DDJ524296 CTN524296 CJR524296 BZV524296 BPZ524296 BGD524296 AWH524296 AML524296 ACP524296 ST524296 IX524296 B524296 WVJ458760 WLN458760 WBR458760 VRV458760 VHZ458760 UYD458760 UOH458760 UEL458760 TUP458760 TKT458760 TAX458760 SRB458760 SHF458760 RXJ458760 RNN458760 RDR458760 QTV458760 QJZ458760 QAD458760 PQH458760 PGL458760 OWP458760 OMT458760 OCX458760 NTB458760 NJF458760 MZJ458760 MPN458760 MFR458760 LVV458760 LLZ458760 LCD458760 KSH458760 KIL458760 JYP458760 JOT458760 JEX458760 IVB458760 ILF458760 IBJ458760 HRN458760 HHR458760 GXV458760 GNZ458760 GED458760 FUH458760 FKL458760 FAP458760 EQT458760 EGX458760 DXB458760 DNF458760 DDJ458760 CTN458760 CJR458760 BZV458760 BPZ458760 BGD458760 AWH458760 AML458760 ACP458760 ST458760 IX458760 B458760 WVJ393224 WLN393224 WBR393224 VRV393224 VHZ393224 UYD393224 UOH393224 UEL393224 TUP393224 TKT393224 TAX393224 SRB393224 SHF393224 RXJ393224 RNN393224 RDR393224 QTV393224 QJZ393224 QAD393224 PQH393224 PGL393224 OWP393224 OMT393224 OCX393224 NTB393224 NJF393224 MZJ393224 MPN393224 MFR393224 LVV393224 LLZ393224 LCD393224 KSH393224 KIL393224 JYP393224 JOT393224 JEX393224 IVB393224 ILF393224 IBJ393224 HRN393224 HHR393224 GXV393224 GNZ393224 GED393224 FUH393224 FKL393224 FAP393224 EQT393224 EGX393224 DXB393224 DNF393224 DDJ393224 CTN393224 CJR393224 BZV393224 BPZ393224 BGD393224 AWH393224 AML393224 ACP393224 ST393224 IX393224 B393224 WVJ327688 WLN327688 WBR327688 VRV327688 VHZ327688 UYD327688 UOH327688 UEL327688 TUP327688 TKT327688 TAX327688 SRB327688 SHF327688 RXJ327688 RNN327688 RDR327688 QTV327688 QJZ327688 QAD327688 PQH327688 PGL327688 OWP327688 OMT327688 OCX327688 NTB327688 NJF327688 MZJ327688 MPN327688 MFR327688 LVV327688 LLZ327688 LCD327688 KSH327688 KIL327688 JYP327688 JOT327688 JEX327688 IVB327688 ILF327688 IBJ327688 HRN327688 HHR327688 GXV327688 GNZ327688 GED327688 FUH327688 FKL327688 FAP327688 EQT327688 EGX327688 DXB327688 DNF327688 DDJ327688 CTN327688 CJR327688 BZV327688 BPZ327688 BGD327688 AWH327688 AML327688 ACP327688 ST327688 IX327688 B327688 WVJ262152 WLN262152 WBR262152 VRV262152 VHZ262152 UYD262152 UOH262152 UEL262152 TUP262152 TKT262152 TAX262152 SRB262152 SHF262152 RXJ262152 RNN262152 RDR262152 QTV262152 QJZ262152 QAD262152 PQH262152 PGL262152 OWP262152 OMT262152 OCX262152 NTB262152 NJF262152 MZJ262152 MPN262152 MFR262152 LVV262152 LLZ262152 LCD262152 KSH262152 KIL262152 JYP262152 JOT262152 JEX262152 IVB262152 ILF262152 IBJ262152 HRN262152 HHR262152 GXV262152 GNZ262152 GED262152 FUH262152 FKL262152 FAP262152 EQT262152 EGX262152 DXB262152 DNF262152 DDJ262152 CTN262152 CJR262152 BZV262152 BPZ262152 BGD262152 AWH262152 AML262152 ACP262152 ST262152 IX262152 B262152 WVJ196616 WLN196616 WBR196616 VRV196616 VHZ196616 UYD196616 UOH196616 UEL196616 TUP196616 TKT196616 TAX196616 SRB196616 SHF196616 RXJ196616 RNN196616 RDR196616 QTV196616 QJZ196616 QAD196616 PQH196616 PGL196616 OWP196616 OMT196616 OCX196616 NTB196616 NJF196616 MZJ196616 MPN196616 MFR196616 LVV196616 LLZ196616 LCD196616 KSH196616 KIL196616 JYP196616 JOT196616 JEX196616 IVB196616 ILF196616 IBJ196616 HRN196616 HHR196616 GXV196616 GNZ196616 GED196616 FUH196616 FKL196616 FAP196616 EQT196616 EGX196616 DXB196616 DNF196616 DDJ196616 CTN196616 CJR196616 BZV196616 BPZ196616 BGD196616 AWH196616 AML196616 ACP196616 ST196616 IX196616 B196616 WVJ131080 WLN131080 WBR131080 VRV131080 VHZ131080 UYD131080 UOH131080 UEL131080 TUP131080 TKT131080 TAX131080 SRB131080 SHF131080 RXJ131080 RNN131080 RDR131080 QTV131080 QJZ131080 QAD131080 PQH131080 PGL131080 OWP131080 OMT131080 OCX131080 NTB131080 NJF131080 MZJ131080 MPN131080 MFR131080 LVV131080 LLZ131080 LCD131080 KSH131080 KIL131080 JYP131080 JOT131080 JEX131080 IVB131080 ILF131080 IBJ131080 HRN131080 HHR131080 GXV131080 GNZ131080 GED131080 FUH131080 FKL131080 FAP131080 EQT131080 EGX131080 DXB131080 DNF131080 DDJ131080 CTN131080 CJR131080 BZV131080 BPZ131080 BGD131080 AWH131080 AML131080 ACP131080 ST131080 IX131080 B131080 WVJ65544 WLN65544 WBR65544 VRV65544 VHZ65544 UYD65544 UOH65544 UEL65544 TUP65544 TKT65544 TAX65544 SRB65544 SHF65544 RXJ65544 RNN65544 RDR65544 QTV65544 QJZ65544 QAD65544 PQH65544 PGL65544 OWP65544 OMT65544 OCX65544 NTB65544 NJF65544 MZJ65544 MPN65544 MFR65544 LVV65544 LLZ65544 LCD65544 KSH65544 KIL65544 JYP65544 JOT65544 JEX65544 IVB65544 ILF65544 IBJ65544 HRN65544 HHR65544 GXV65544 GNZ65544 GED65544 FUH65544 FKL65544 FAP65544 EQT65544 EGX65544 DXB65544 DNF65544 DDJ65544 CTN65544 CJR65544 BZV65544 BPZ65544 BGD65544 AWH65544 AML65544 ACP65544 ST65544 IX65544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IX9" xr:uid="{00000000-0002-0000-0D00-000000000000}">
      <formula1>UtilityName</formula1>
    </dataValidation>
    <dataValidation type="list" allowBlank="1" showInputMessage="1" showErrorMessage="1" sqref="B9" xr:uid="{00000000-0002-0000-0D00-000001000000}">
      <formula1>Choose_Utility</formula1>
    </dataValidation>
  </dataValidation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F0000"/>
    <pageSetUpPr fitToPage="1"/>
  </sheetPr>
  <dimension ref="B1:V24"/>
  <sheetViews>
    <sheetView showGridLines="0" zoomScaleNormal="100" workbookViewId="0">
      <selection activeCell="C4" sqref="C4"/>
    </sheetView>
  </sheetViews>
  <sheetFormatPr defaultRowHeight="15"/>
  <cols>
    <col min="1" max="1" width="6.7109375" customWidth="1"/>
    <col min="3" max="3" width="12.7109375" customWidth="1"/>
    <col min="4" max="4" width="12.5703125" customWidth="1"/>
    <col min="5" max="5" width="11.5703125" customWidth="1"/>
    <col min="6" max="7" width="24.42578125" customWidth="1"/>
    <col min="8" max="8" width="14.5703125" customWidth="1"/>
    <col min="9" max="9" width="16.42578125" customWidth="1"/>
    <col min="12" max="12" width="15.5703125" customWidth="1"/>
    <col min="13" max="13" width="45.7109375" customWidth="1"/>
    <col min="14" max="14" width="15.5703125" customWidth="1"/>
    <col min="20" max="20" width="11" customWidth="1"/>
    <col min="21" max="21" width="27.42578125" customWidth="1"/>
    <col min="257" max="257" width="6.7109375" customWidth="1"/>
    <col min="259" max="259" width="12.7109375" customWidth="1"/>
    <col min="260" max="260" width="12.5703125" customWidth="1"/>
    <col min="261" max="261" width="11.5703125" customWidth="1"/>
    <col min="262" max="262" width="24.42578125" customWidth="1"/>
    <col min="263" max="263" width="11.5703125" customWidth="1"/>
    <col min="264" max="264" width="14.5703125" customWidth="1"/>
    <col min="265" max="265" width="16.42578125" customWidth="1"/>
    <col min="268" max="268" width="15.5703125" customWidth="1"/>
    <col min="513" max="513" width="6.7109375" customWidth="1"/>
    <col min="515" max="515" width="12.7109375" customWidth="1"/>
    <col min="516" max="516" width="12.5703125" customWidth="1"/>
    <col min="517" max="517" width="11.5703125" customWidth="1"/>
    <col min="518" max="518" width="24.42578125" customWidth="1"/>
    <col min="519" max="519" width="11.5703125" customWidth="1"/>
    <col min="520" max="520" width="14.5703125" customWidth="1"/>
    <col min="521" max="521" width="16.42578125" customWidth="1"/>
    <col min="524" max="524" width="15.5703125" customWidth="1"/>
    <col min="769" max="769" width="6.7109375" customWidth="1"/>
    <col min="771" max="771" width="12.7109375" customWidth="1"/>
    <col min="772" max="772" width="12.5703125" customWidth="1"/>
    <col min="773" max="773" width="11.5703125" customWidth="1"/>
    <col min="774" max="774" width="24.42578125" customWidth="1"/>
    <col min="775" max="775" width="11.5703125" customWidth="1"/>
    <col min="776" max="776" width="14.5703125" customWidth="1"/>
    <col min="777" max="777" width="16.42578125" customWidth="1"/>
    <col min="780" max="780" width="15.5703125" customWidth="1"/>
    <col min="1025" max="1025" width="6.7109375" customWidth="1"/>
    <col min="1027" max="1027" width="12.7109375" customWidth="1"/>
    <col min="1028" max="1028" width="12.5703125" customWidth="1"/>
    <col min="1029" max="1029" width="11.5703125" customWidth="1"/>
    <col min="1030" max="1030" width="24.42578125" customWidth="1"/>
    <col min="1031" max="1031" width="11.5703125" customWidth="1"/>
    <col min="1032" max="1032" width="14.5703125" customWidth="1"/>
    <col min="1033" max="1033" width="16.42578125" customWidth="1"/>
    <col min="1036" max="1036" width="15.5703125" customWidth="1"/>
    <col min="1281" max="1281" width="6.7109375" customWidth="1"/>
    <col min="1283" max="1283" width="12.7109375" customWidth="1"/>
    <col min="1284" max="1284" width="12.5703125" customWidth="1"/>
    <col min="1285" max="1285" width="11.5703125" customWidth="1"/>
    <col min="1286" max="1286" width="24.42578125" customWidth="1"/>
    <col min="1287" max="1287" width="11.5703125" customWidth="1"/>
    <col min="1288" max="1288" width="14.5703125" customWidth="1"/>
    <col min="1289" max="1289" width="16.42578125" customWidth="1"/>
    <col min="1292" max="1292" width="15.5703125" customWidth="1"/>
    <col min="1537" max="1537" width="6.7109375" customWidth="1"/>
    <col min="1539" max="1539" width="12.7109375" customWidth="1"/>
    <col min="1540" max="1540" width="12.5703125" customWidth="1"/>
    <col min="1541" max="1541" width="11.5703125" customWidth="1"/>
    <col min="1542" max="1542" width="24.42578125" customWidth="1"/>
    <col min="1543" max="1543" width="11.5703125" customWidth="1"/>
    <col min="1544" max="1544" width="14.5703125" customWidth="1"/>
    <col min="1545" max="1545" width="16.42578125" customWidth="1"/>
    <col min="1548" max="1548" width="15.5703125" customWidth="1"/>
    <col min="1793" max="1793" width="6.7109375" customWidth="1"/>
    <col min="1795" max="1795" width="12.7109375" customWidth="1"/>
    <col min="1796" max="1796" width="12.5703125" customWidth="1"/>
    <col min="1797" max="1797" width="11.5703125" customWidth="1"/>
    <col min="1798" max="1798" width="24.42578125" customWidth="1"/>
    <col min="1799" max="1799" width="11.5703125" customWidth="1"/>
    <col min="1800" max="1800" width="14.5703125" customWidth="1"/>
    <col min="1801" max="1801" width="16.42578125" customWidth="1"/>
    <col min="1804" max="1804" width="15.5703125" customWidth="1"/>
    <col min="2049" max="2049" width="6.7109375" customWidth="1"/>
    <col min="2051" max="2051" width="12.7109375" customWidth="1"/>
    <col min="2052" max="2052" width="12.5703125" customWidth="1"/>
    <col min="2053" max="2053" width="11.5703125" customWidth="1"/>
    <col min="2054" max="2054" width="24.42578125" customWidth="1"/>
    <col min="2055" max="2055" width="11.5703125" customWidth="1"/>
    <col min="2056" max="2056" width="14.5703125" customWidth="1"/>
    <col min="2057" max="2057" width="16.42578125" customWidth="1"/>
    <col min="2060" max="2060" width="15.5703125" customWidth="1"/>
    <col min="2305" max="2305" width="6.7109375" customWidth="1"/>
    <col min="2307" max="2307" width="12.7109375" customWidth="1"/>
    <col min="2308" max="2308" width="12.5703125" customWidth="1"/>
    <col min="2309" max="2309" width="11.5703125" customWidth="1"/>
    <col min="2310" max="2310" width="24.42578125" customWidth="1"/>
    <col min="2311" max="2311" width="11.5703125" customWidth="1"/>
    <col min="2312" max="2312" width="14.5703125" customWidth="1"/>
    <col min="2313" max="2313" width="16.42578125" customWidth="1"/>
    <col min="2316" max="2316" width="15.5703125" customWidth="1"/>
    <col min="2561" max="2561" width="6.7109375" customWidth="1"/>
    <col min="2563" max="2563" width="12.7109375" customWidth="1"/>
    <col min="2564" max="2564" width="12.5703125" customWidth="1"/>
    <col min="2565" max="2565" width="11.5703125" customWidth="1"/>
    <col min="2566" max="2566" width="24.42578125" customWidth="1"/>
    <col min="2567" max="2567" width="11.5703125" customWidth="1"/>
    <col min="2568" max="2568" width="14.5703125" customWidth="1"/>
    <col min="2569" max="2569" width="16.42578125" customWidth="1"/>
    <col min="2572" max="2572" width="15.5703125" customWidth="1"/>
    <col min="2817" max="2817" width="6.7109375" customWidth="1"/>
    <col min="2819" max="2819" width="12.7109375" customWidth="1"/>
    <col min="2820" max="2820" width="12.5703125" customWidth="1"/>
    <col min="2821" max="2821" width="11.5703125" customWidth="1"/>
    <col min="2822" max="2822" width="24.42578125" customWidth="1"/>
    <col min="2823" max="2823" width="11.5703125" customWidth="1"/>
    <col min="2824" max="2824" width="14.5703125" customWidth="1"/>
    <col min="2825" max="2825" width="16.42578125" customWidth="1"/>
    <col min="2828" max="2828" width="15.5703125" customWidth="1"/>
    <col min="3073" max="3073" width="6.7109375" customWidth="1"/>
    <col min="3075" max="3075" width="12.7109375" customWidth="1"/>
    <col min="3076" max="3076" width="12.5703125" customWidth="1"/>
    <col min="3077" max="3077" width="11.5703125" customWidth="1"/>
    <col min="3078" max="3078" width="24.42578125" customWidth="1"/>
    <col min="3079" max="3079" width="11.5703125" customWidth="1"/>
    <col min="3080" max="3080" width="14.5703125" customWidth="1"/>
    <col min="3081" max="3081" width="16.42578125" customWidth="1"/>
    <col min="3084" max="3084" width="15.5703125" customWidth="1"/>
    <col min="3329" max="3329" width="6.7109375" customWidth="1"/>
    <col min="3331" max="3331" width="12.7109375" customWidth="1"/>
    <col min="3332" max="3332" width="12.5703125" customWidth="1"/>
    <col min="3333" max="3333" width="11.5703125" customWidth="1"/>
    <col min="3334" max="3334" width="24.42578125" customWidth="1"/>
    <col min="3335" max="3335" width="11.5703125" customWidth="1"/>
    <col min="3336" max="3336" width="14.5703125" customWidth="1"/>
    <col min="3337" max="3337" width="16.42578125" customWidth="1"/>
    <col min="3340" max="3340" width="15.5703125" customWidth="1"/>
    <col min="3585" max="3585" width="6.7109375" customWidth="1"/>
    <col min="3587" max="3587" width="12.7109375" customWidth="1"/>
    <col min="3588" max="3588" width="12.5703125" customWidth="1"/>
    <col min="3589" max="3589" width="11.5703125" customWidth="1"/>
    <col min="3590" max="3590" width="24.42578125" customWidth="1"/>
    <col min="3591" max="3591" width="11.5703125" customWidth="1"/>
    <col min="3592" max="3592" width="14.5703125" customWidth="1"/>
    <col min="3593" max="3593" width="16.42578125" customWidth="1"/>
    <col min="3596" max="3596" width="15.5703125" customWidth="1"/>
    <col min="3841" max="3841" width="6.7109375" customWidth="1"/>
    <col min="3843" max="3843" width="12.7109375" customWidth="1"/>
    <col min="3844" max="3844" width="12.5703125" customWidth="1"/>
    <col min="3845" max="3845" width="11.5703125" customWidth="1"/>
    <col min="3846" max="3846" width="24.42578125" customWidth="1"/>
    <col min="3847" max="3847" width="11.5703125" customWidth="1"/>
    <col min="3848" max="3848" width="14.5703125" customWidth="1"/>
    <col min="3849" max="3849" width="16.42578125" customWidth="1"/>
    <col min="3852" max="3852" width="15.5703125" customWidth="1"/>
    <col min="4097" max="4097" width="6.7109375" customWidth="1"/>
    <col min="4099" max="4099" width="12.7109375" customWidth="1"/>
    <col min="4100" max="4100" width="12.5703125" customWidth="1"/>
    <col min="4101" max="4101" width="11.5703125" customWidth="1"/>
    <col min="4102" max="4102" width="24.42578125" customWidth="1"/>
    <col min="4103" max="4103" width="11.5703125" customWidth="1"/>
    <col min="4104" max="4104" width="14.5703125" customWidth="1"/>
    <col min="4105" max="4105" width="16.42578125" customWidth="1"/>
    <col min="4108" max="4108" width="15.5703125" customWidth="1"/>
    <col min="4353" max="4353" width="6.7109375" customWidth="1"/>
    <col min="4355" max="4355" width="12.7109375" customWidth="1"/>
    <col min="4356" max="4356" width="12.5703125" customWidth="1"/>
    <col min="4357" max="4357" width="11.5703125" customWidth="1"/>
    <col min="4358" max="4358" width="24.42578125" customWidth="1"/>
    <col min="4359" max="4359" width="11.5703125" customWidth="1"/>
    <col min="4360" max="4360" width="14.5703125" customWidth="1"/>
    <col min="4361" max="4361" width="16.42578125" customWidth="1"/>
    <col min="4364" max="4364" width="15.5703125" customWidth="1"/>
    <col min="4609" max="4609" width="6.7109375" customWidth="1"/>
    <col min="4611" max="4611" width="12.7109375" customWidth="1"/>
    <col min="4612" max="4612" width="12.5703125" customWidth="1"/>
    <col min="4613" max="4613" width="11.5703125" customWidth="1"/>
    <col min="4614" max="4614" width="24.42578125" customWidth="1"/>
    <col min="4615" max="4615" width="11.5703125" customWidth="1"/>
    <col min="4616" max="4616" width="14.5703125" customWidth="1"/>
    <col min="4617" max="4617" width="16.42578125" customWidth="1"/>
    <col min="4620" max="4620" width="15.5703125" customWidth="1"/>
    <col min="4865" max="4865" width="6.7109375" customWidth="1"/>
    <col min="4867" max="4867" width="12.7109375" customWidth="1"/>
    <col min="4868" max="4868" width="12.5703125" customWidth="1"/>
    <col min="4869" max="4869" width="11.5703125" customWidth="1"/>
    <col min="4870" max="4870" width="24.42578125" customWidth="1"/>
    <col min="4871" max="4871" width="11.5703125" customWidth="1"/>
    <col min="4872" max="4872" width="14.5703125" customWidth="1"/>
    <col min="4873" max="4873" width="16.42578125" customWidth="1"/>
    <col min="4876" max="4876" width="15.5703125" customWidth="1"/>
    <col min="5121" max="5121" width="6.7109375" customWidth="1"/>
    <col min="5123" max="5123" width="12.7109375" customWidth="1"/>
    <col min="5124" max="5124" width="12.5703125" customWidth="1"/>
    <col min="5125" max="5125" width="11.5703125" customWidth="1"/>
    <col min="5126" max="5126" width="24.42578125" customWidth="1"/>
    <col min="5127" max="5127" width="11.5703125" customWidth="1"/>
    <col min="5128" max="5128" width="14.5703125" customWidth="1"/>
    <col min="5129" max="5129" width="16.42578125" customWidth="1"/>
    <col min="5132" max="5132" width="15.5703125" customWidth="1"/>
    <col min="5377" max="5377" width="6.7109375" customWidth="1"/>
    <col min="5379" max="5379" width="12.7109375" customWidth="1"/>
    <col min="5380" max="5380" width="12.5703125" customWidth="1"/>
    <col min="5381" max="5381" width="11.5703125" customWidth="1"/>
    <col min="5382" max="5382" width="24.42578125" customWidth="1"/>
    <col min="5383" max="5383" width="11.5703125" customWidth="1"/>
    <col min="5384" max="5384" width="14.5703125" customWidth="1"/>
    <col min="5385" max="5385" width="16.42578125" customWidth="1"/>
    <col min="5388" max="5388" width="15.5703125" customWidth="1"/>
    <col min="5633" max="5633" width="6.7109375" customWidth="1"/>
    <col min="5635" max="5635" width="12.7109375" customWidth="1"/>
    <col min="5636" max="5636" width="12.5703125" customWidth="1"/>
    <col min="5637" max="5637" width="11.5703125" customWidth="1"/>
    <col min="5638" max="5638" width="24.42578125" customWidth="1"/>
    <col min="5639" max="5639" width="11.5703125" customWidth="1"/>
    <col min="5640" max="5640" width="14.5703125" customWidth="1"/>
    <col min="5641" max="5641" width="16.42578125" customWidth="1"/>
    <col min="5644" max="5644" width="15.5703125" customWidth="1"/>
    <col min="5889" max="5889" width="6.7109375" customWidth="1"/>
    <col min="5891" max="5891" width="12.7109375" customWidth="1"/>
    <col min="5892" max="5892" width="12.5703125" customWidth="1"/>
    <col min="5893" max="5893" width="11.5703125" customWidth="1"/>
    <col min="5894" max="5894" width="24.42578125" customWidth="1"/>
    <col min="5895" max="5895" width="11.5703125" customWidth="1"/>
    <col min="5896" max="5896" width="14.5703125" customWidth="1"/>
    <col min="5897" max="5897" width="16.42578125" customWidth="1"/>
    <col min="5900" max="5900" width="15.5703125" customWidth="1"/>
    <col min="6145" max="6145" width="6.7109375" customWidth="1"/>
    <col min="6147" max="6147" width="12.7109375" customWidth="1"/>
    <col min="6148" max="6148" width="12.5703125" customWidth="1"/>
    <col min="6149" max="6149" width="11.5703125" customWidth="1"/>
    <col min="6150" max="6150" width="24.42578125" customWidth="1"/>
    <col min="6151" max="6151" width="11.5703125" customWidth="1"/>
    <col min="6152" max="6152" width="14.5703125" customWidth="1"/>
    <col min="6153" max="6153" width="16.42578125" customWidth="1"/>
    <col min="6156" max="6156" width="15.5703125" customWidth="1"/>
    <col min="6401" max="6401" width="6.7109375" customWidth="1"/>
    <col min="6403" max="6403" width="12.7109375" customWidth="1"/>
    <col min="6404" max="6404" width="12.5703125" customWidth="1"/>
    <col min="6405" max="6405" width="11.5703125" customWidth="1"/>
    <col min="6406" max="6406" width="24.42578125" customWidth="1"/>
    <col min="6407" max="6407" width="11.5703125" customWidth="1"/>
    <col min="6408" max="6408" width="14.5703125" customWidth="1"/>
    <col min="6409" max="6409" width="16.42578125" customWidth="1"/>
    <col min="6412" max="6412" width="15.5703125" customWidth="1"/>
    <col min="6657" max="6657" width="6.7109375" customWidth="1"/>
    <col min="6659" max="6659" width="12.7109375" customWidth="1"/>
    <col min="6660" max="6660" width="12.5703125" customWidth="1"/>
    <col min="6661" max="6661" width="11.5703125" customWidth="1"/>
    <col min="6662" max="6662" width="24.42578125" customWidth="1"/>
    <col min="6663" max="6663" width="11.5703125" customWidth="1"/>
    <col min="6664" max="6664" width="14.5703125" customWidth="1"/>
    <col min="6665" max="6665" width="16.42578125" customWidth="1"/>
    <col min="6668" max="6668" width="15.5703125" customWidth="1"/>
    <col min="6913" max="6913" width="6.7109375" customWidth="1"/>
    <col min="6915" max="6915" width="12.7109375" customWidth="1"/>
    <col min="6916" max="6916" width="12.5703125" customWidth="1"/>
    <col min="6917" max="6917" width="11.5703125" customWidth="1"/>
    <col min="6918" max="6918" width="24.42578125" customWidth="1"/>
    <col min="6919" max="6919" width="11.5703125" customWidth="1"/>
    <col min="6920" max="6920" width="14.5703125" customWidth="1"/>
    <col min="6921" max="6921" width="16.42578125" customWidth="1"/>
    <col min="6924" max="6924" width="15.5703125" customWidth="1"/>
    <col min="7169" max="7169" width="6.7109375" customWidth="1"/>
    <col min="7171" max="7171" width="12.7109375" customWidth="1"/>
    <col min="7172" max="7172" width="12.5703125" customWidth="1"/>
    <col min="7173" max="7173" width="11.5703125" customWidth="1"/>
    <col min="7174" max="7174" width="24.42578125" customWidth="1"/>
    <col min="7175" max="7175" width="11.5703125" customWidth="1"/>
    <col min="7176" max="7176" width="14.5703125" customWidth="1"/>
    <col min="7177" max="7177" width="16.42578125" customWidth="1"/>
    <col min="7180" max="7180" width="15.5703125" customWidth="1"/>
    <col min="7425" max="7425" width="6.7109375" customWidth="1"/>
    <col min="7427" max="7427" width="12.7109375" customWidth="1"/>
    <col min="7428" max="7428" width="12.5703125" customWidth="1"/>
    <col min="7429" max="7429" width="11.5703125" customWidth="1"/>
    <col min="7430" max="7430" width="24.42578125" customWidth="1"/>
    <col min="7431" max="7431" width="11.5703125" customWidth="1"/>
    <col min="7432" max="7432" width="14.5703125" customWidth="1"/>
    <col min="7433" max="7433" width="16.42578125" customWidth="1"/>
    <col min="7436" max="7436" width="15.5703125" customWidth="1"/>
    <col min="7681" max="7681" width="6.7109375" customWidth="1"/>
    <col min="7683" max="7683" width="12.7109375" customWidth="1"/>
    <col min="7684" max="7684" width="12.5703125" customWidth="1"/>
    <col min="7685" max="7685" width="11.5703125" customWidth="1"/>
    <col min="7686" max="7686" width="24.42578125" customWidth="1"/>
    <col min="7687" max="7687" width="11.5703125" customWidth="1"/>
    <col min="7688" max="7688" width="14.5703125" customWidth="1"/>
    <col min="7689" max="7689" width="16.42578125" customWidth="1"/>
    <col min="7692" max="7692" width="15.5703125" customWidth="1"/>
    <col min="7937" max="7937" width="6.7109375" customWidth="1"/>
    <col min="7939" max="7939" width="12.7109375" customWidth="1"/>
    <col min="7940" max="7940" width="12.5703125" customWidth="1"/>
    <col min="7941" max="7941" width="11.5703125" customWidth="1"/>
    <col min="7942" max="7942" width="24.42578125" customWidth="1"/>
    <col min="7943" max="7943" width="11.5703125" customWidth="1"/>
    <col min="7944" max="7944" width="14.5703125" customWidth="1"/>
    <col min="7945" max="7945" width="16.42578125" customWidth="1"/>
    <col min="7948" max="7948" width="15.5703125" customWidth="1"/>
    <col min="8193" max="8193" width="6.7109375" customWidth="1"/>
    <col min="8195" max="8195" width="12.7109375" customWidth="1"/>
    <col min="8196" max="8196" width="12.5703125" customWidth="1"/>
    <col min="8197" max="8197" width="11.5703125" customWidth="1"/>
    <col min="8198" max="8198" width="24.42578125" customWidth="1"/>
    <col min="8199" max="8199" width="11.5703125" customWidth="1"/>
    <col min="8200" max="8200" width="14.5703125" customWidth="1"/>
    <col min="8201" max="8201" width="16.42578125" customWidth="1"/>
    <col min="8204" max="8204" width="15.5703125" customWidth="1"/>
    <col min="8449" max="8449" width="6.7109375" customWidth="1"/>
    <col min="8451" max="8451" width="12.7109375" customWidth="1"/>
    <col min="8452" max="8452" width="12.5703125" customWidth="1"/>
    <col min="8453" max="8453" width="11.5703125" customWidth="1"/>
    <col min="8454" max="8454" width="24.42578125" customWidth="1"/>
    <col min="8455" max="8455" width="11.5703125" customWidth="1"/>
    <col min="8456" max="8456" width="14.5703125" customWidth="1"/>
    <col min="8457" max="8457" width="16.42578125" customWidth="1"/>
    <col min="8460" max="8460" width="15.5703125" customWidth="1"/>
    <col min="8705" max="8705" width="6.7109375" customWidth="1"/>
    <col min="8707" max="8707" width="12.7109375" customWidth="1"/>
    <col min="8708" max="8708" width="12.5703125" customWidth="1"/>
    <col min="8709" max="8709" width="11.5703125" customWidth="1"/>
    <col min="8710" max="8710" width="24.42578125" customWidth="1"/>
    <col min="8711" max="8711" width="11.5703125" customWidth="1"/>
    <col min="8712" max="8712" width="14.5703125" customWidth="1"/>
    <col min="8713" max="8713" width="16.42578125" customWidth="1"/>
    <col min="8716" max="8716" width="15.5703125" customWidth="1"/>
    <col min="8961" max="8961" width="6.7109375" customWidth="1"/>
    <col min="8963" max="8963" width="12.7109375" customWidth="1"/>
    <col min="8964" max="8964" width="12.5703125" customWidth="1"/>
    <col min="8965" max="8965" width="11.5703125" customWidth="1"/>
    <col min="8966" max="8966" width="24.42578125" customWidth="1"/>
    <col min="8967" max="8967" width="11.5703125" customWidth="1"/>
    <col min="8968" max="8968" width="14.5703125" customWidth="1"/>
    <col min="8969" max="8969" width="16.42578125" customWidth="1"/>
    <col min="8972" max="8972" width="15.5703125" customWidth="1"/>
    <col min="9217" max="9217" width="6.7109375" customWidth="1"/>
    <col min="9219" max="9219" width="12.7109375" customWidth="1"/>
    <col min="9220" max="9220" width="12.5703125" customWidth="1"/>
    <col min="9221" max="9221" width="11.5703125" customWidth="1"/>
    <col min="9222" max="9222" width="24.42578125" customWidth="1"/>
    <col min="9223" max="9223" width="11.5703125" customWidth="1"/>
    <col min="9224" max="9224" width="14.5703125" customWidth="1"/>
    <col min="9225" max="9225" width="16.42578125" customWidth="1"/>
    <col min="9228" max="9228" width="15.5703125" customWidth="1"/>
    <col min="9473" max="9473" width="6.7109375" customWidth="1"/>
    <col min="9475" max="9475" width="12.7109375" customWidth="1"/>
    <col min="9476" max="9476" width="12.5703125" customWidth="1"/>
    <col min="9477" max="9477" width="11.5703125" customWidth="1"/>
    <col min="9478" max="9478" width="24.42578125" customWidth="1"/>
    <col min="9479" max="9479" width="11.5703125" customWidth="1"/>
    <col min="9480" max="9480" width="14.5703125" customWidth="1"/>
    <col min="9481" max="9481" width="16.42578125" customWidth="1"/>
    <col min="9484" max="9484" width="15.5703125" customWidth="1"/>
    <col min="9729" max="9729" width="6.7109375" customWidth="1"/>
    <col min="9731" max="9731" width="12.7109375" customWidth="1"/>
    <col min="9732" max="9732" width="12.5703125" customWidth="1"/>
    <col min="9733" max="9733" width="11.5703125" customWidth="1"/>
    <col min="9734" max="9734" width="24.42578125" customWidth="1"/>
    <col min="9735" max="9735" width="11.5703125" customWidth="1"/>
    <col min="9736" max="9736" width="14.5703125" customWidth="1"/>
    <col min="9737" max="9737" width="16.42578125" customWidth="1"/>
    <col min="9740" max="9740" width="15.5703125" customWidth="1"/>
    <col min="9985" max="9985" width="6.7109375" customWidth="1"/>
    <col min="9987" max="9987" width="12.7109375" customWidth="1"/>
    <col min="9988" max="9988" width="12.5703125" customWidth="1"/>
    <col min="9989" max="9989" width="11.5703125" customWidth="1"/>
    <col min="9990" max="9990" width="24.42578125" customWidth="1"/>
    <col min="9991" max="9991" width="11.5703125" customWidth="1"/>
    <col min="9992" max="9992" width="14.5703125" customWidth="1"/>
    <col min="9993" max="9993" width="16.42578125" customWidth="1"/>
    <col min="9996" max="9996" width="15.5703125" customWidth="1"/>
    <col min="10241" max="10241" width="6.7109375" customWidth="1"/>
    <col min="10243" max="10243" width="12.7109375" customWidth="1"/>
    <col min="10244" max="10244" width="12.5703125" customWidth="1"/>
    <col min="10245" max="10245" width="11.5703125" customWidth="1"/>
    <col min="10246" max="10246" width="24.42578125" customWidth="1"/>
    <col min="10247" max="10247" width="11.5703125" customWidth="1"/>
    <col min="10248" max="10248" width="14.5703125" customWidth="1"/>
    <col min="10249" max="10249" width="16.42578125" customWidth="1"/>
    <col min="10252" max="10252" width="15.5703125" customWidth="1"/>
    <col min="10497" max="10497" width="6.7109375" customWidth="1"/>
    <col min="10499" max="10499" width="12.7109375" customWidth="1"/>
    <col min="10500" max="10500" width="12.5703125" customWidth="1"/>
    <col min="10501" max="10501" width="11.5703125" customWidth="1"/>
    <col min="10502" max="10502" width="24.42578125" customWidth="1"/>
    <col min="10503" max="10503" width="11.5703125" customWidth="1"/>
    <col min="10504" max="10504" width="14.5703125" customWidth="1"/>
    <col min="10505" max="10505" width="16.42578125" customWidth="1"/>
    <col min="10508" max="10508" width="15.5703125" customWidth="1"/>
    <col min="10753" max="10753" width="6.7109375" customWidth="1"/>
    <col min="10755" max="10755" width="12.7109375" customWidth="1"/>
    <col min="10756" max="10756" width="12.5703125" customWidth="1"/>
    <col min="10757" max="10757" width="11.5703125" customWidth="1"/>
    <col min="10758" max="10758" width="24.42578125" customWidth="1"/>
    <col min="10759" max="10759" width="11.5703125" customWidth="1"/>
    <col min="10760" max="10760" width="14.5703125" customWidth="1"/>
    <col min="10761" max="10761" width="16.42578125" customWidth="1"/>
    <col min="10764" max="10764" width="15.5703125" customWidth="1"/>
    <col min="11009" max="11009" width="6.7109375" customWidth="1"/>
    <col min="11011" max="11011" width="12.7109375" customWidth="1"/>
    <col min="11012" max="11012" width="12.5703125" customWidth="1"/>
    <col min="11013" max="11013" width="11.5703125" customWidth="1"/>
    <col min="11014" max="11014" width="24.42578125" customWidth="1"/>
    <col min="11015" max="11015" width="11.5703125" customWidth="1"/>
    <col min="11016" max="11016" width="14.5703125" customWidth="1"/>
    <col min="11017" max="11017" width="16.42578125" customWidth="1"/>
    <col min="11020" max="11020" width="15.5703125" customWidth="1"/>
    <col min="11265" max="11265" width="6.7109375" customWidth="1"/>
    <col min="11267" max="11267" width="12.7109375" customWidth="1"/>
    <col min="11268" max="11268" width="12.5703125" customWidth="1"/>
    <col min="11269" max="11269" width="11.5703125" customWidth="1"/>
    <col min="11270" max="11270" width="24.42578125" customWidth="1"/>
    <col min="11271" max="11271" width="11.5703125" customWidth="1"/>
    <col min="11272" max="11272" width="14.5703125" customWidth="1"/>
    <col min="11273" max="11273" width="16.42578125" customWidth="1"/>
    <col min="11276" max="11276" width="15.5703125" customWidth="1"/>
    <col min="11521" max="11521" width="6.7109375" customWidth="1"/>
    <col min="11523" max="11523" width="12.7109375" customWidth="1"/>
    <col min="11524" max="11524" width="12.5703125" customWidth="1"/>
    <col min="11525" max="11525" width="11.5703125" customWidth="1"/>
    <col min="11526" max="11526" width="24.42578125" customWidth="1"/>
    <col min="11527" max="11527" width="11.5703125" customWidth="1"/>
    <col min="11528" max="11528" width="14.5703125" customWidth="1"/>
    <col min="11529" max="11529" width="16.42578125" customWidth="1"/>
    <col min="11532" max="11532" width="15.5703125" customWidth="1"/>
    <col min="11777" max="11777" width="6.7109375" customWidth="1"/>
    <col min="11779" max="11779" width="12.7109375" customWidth="1"/>
    <col min="11780" max="11780" width="12.5703125" customWidth="1"/>
    <col min="11781" max="11781" width="11.5703125" customWidth="1"/>
    <col min="11782" max="11782" width="24.42578125" customWidth="1"/>
    <col min="11783" max="11783" width="11.5703125" customWidth="1"/>
    <col min="11784" max="11784" width="14.5703125" customWidth="1"/>
    <col min="11785" max="11785" width="16.42578125" customWidth="1"/>
    <col min="11788" max="11788" width="15.5703125" customWidth="1"/>
    <col min="12033" max="12033" width="6.7109375" customWidth="1"/>
    <col min="12035" max="12035" width="12.7109375" customWidth="1"/>
    <col min="12036" max="12036" width="12.5703125" customWidth="1"/>
    <col min="12037" max="12037" width="11.5703125" customWidth="1"/>
    <col min="12038" max="12038" width="24.42578125" customWidth="1"/>
    <col min="12039" max="12039" width="11.5703125" customWidth="1"/>
    <col min="12040" max="12040" width="14.5703125" customWidth="1"/>
    <col min="12041" max="12041" width="16.42578125" customWidth="1"/>
    <col min="12044" max="12044" width="15.5703125" customWidth="1"/>
    <col min="12289" max="12289" width="6.7109375" customWidth="1"/>
    <col min="12291" max="12291" width="12.7109375" customWidth="1"/>
    <col min="12292" max="12292" width="12.5703125" customWidth="1"/>
    <col min="12293" max="12293" width="11.5703125" customWidth="1"/>
    <col min="12294" max="12294" width="24.42578125" customWidth="1"/>
    <col min="12295" max="12295" width="11.5703125" customWidth="1"/>
    <col min="12296" max="12296" width="14.5703125" customWidth="1"/>
    <col min="12297" max="12297" width="16.42578125" customWidth="1"/>
    <col min="12300" max="12300" width="15.5703125" customWidth="1"/>
    <col min="12545" max="12545" width="6.7109375" customWidth="1"/>
    <col min="12547" max="12547" width="12.7109375" customWidth="1"/>
    <col min="12548" max="12548" width="12.5703125" customWidth="1"/>
    <col min="12549" max="12549" width="11.5703125" customWidth="1"/>
    <col min="12550" max="12550" width="24.42578125" customWidth="1"/>
    <col min="12551" max="12551" width="11.5703125" customWidth="1"/>
    <col min="12552" max="12552" width="14.5703125" customWidth="1"/>
    <col min="12553" max="12553" width="16.42578125" customWidth="1"/>
    <col min="12556" max="12556" width="15.5703125" customWidth="1"/>
    <col min="12801" max="12801" width="6.7109375" customWidth="1"/>
    <col min="12803" max="12803" width="12.7109375" customWidth="1"/>
    <col min="12804" max="12804" width="12.5703125" customWidth="1"/>
    <col min="12805" max="12805" width="11.5703125" customWidth="1"/>
    <col min="12806" max="12806" width="24.42578125" customWidth="1"/>
    <col min="12807" max="12807" width="11.5703125" customWidth="1"/>
    <col min="12808" max="12808" width="14.5703125" customWidth="1"/>
    <col min="12809" max="12809" width="16.42578125" customWidth="1"/>
    <col min="12812" max="12812" width="15.5703125" customWidth="1"/>
    <col min="13057" max="13057" width="6.7109375" customWidth="1"/>
    <col min="13059" max="13059" width="12.7109375" customWidth="1"/>
    <col min="13060" max="13060" width="12.5703125" customWidth="1"/>
    <col min="13061" max="13061" width="11.5703125" customWidth="1"/>
    <col min="13062" max="13062" width="24.42578125" customWidth="1"/>
    <col min="13063" max="13063" width="11.5703125" customWidth="1"/>
    <col min="13064" max="13064" width="14.5703125" customWidth="1"/>
    <col min="13065" max="13065" width="16.42578125" customWidth="1"/>
    <col min="13068" max="13068" width="15.5703125" customWidth="1"/>
    <col min="13313" max="13313" width="6.7109375" customWidth="1"/>
    <col min="13315" max="13315" width="12.7109375" customWidth="1"/>
    <col min="13316" max="13316" width="12.5703125" customWidth="1"/>
    <col min="13317" max="13317" width="11.5703125" customWidth="1"/>
    <col min="13318" max="13318" width="24.42578125" customWidth="1"/>
    <col min="13319" max="13319" width="11.5703125" customWidth="1"/>
    <col min="13320" max="13320" width="14.5703125" customWidth="1"/>
    <col min="13321" max="13321" width="16.42578125" customWidth="1"/>
    <col min="13324" max="13324" width="15.5703125" customWidth="1"/>
    <col min="13569" max="13569" width="6.7109375" customWidth="1"/>
    <col min="13571" max="13571" width="12.7109375" customWidth="1"/>
    <col min="13572" max="13572" width="12.5703125" customWidth="1"/>
    <col min="13573" max="13573" width="11.5703125" customWidth="1"/>
    <col min="13574" max="13574" width="24.42578125" customWidth="1"/>
    <col min="13575" max="13575" width="11.5703125" customWidth="1"/>
    <col min="13576" max="13576" width="14.5703125" customWidth="1"/>
    <col min="13577" max="13577" width="16.42578125" customWidth="1"/>
    <col min="13580" max="13580" width="15.5703125" customWidth="1"/>
    <col min="13825" max="13825" width="6.7109375" customWidth="1"/>
    <col min="13827" max="13827" width="12.7109375" customWidth="1"/>
    <col min="13828" max="13828" width="12.5703125" customWidth="1"/>
    <col min="13829" max="13829" width="11.5703125" customWidth="1"/>
    <col min="13830" max="13830" width="24.42578125" customWidth="1"/>
    <col min="13831" max="13831" width="11.5703125" customWidth="1"/>
    <col min="13832" max="13832" width="14.5703125" customWidth="1"/>
    <col min="13833" max="13833" width="16.42578125" customWidth="1"/>
    <col min="13836" max="13836" width="15.5703125" customWidth="1"/>
    <col min="14081" max="14081" width="6.7109375" customWidth="1"/>
    <col min="14083" max="14083" width="12.7109375" customWidth="1"/>
    <col min="14084" max="14084" width="12.5703125" customWidth="1"/>
    <col min="14085" max="14085" width="11.5703125" customWidth="1"/>
    <col min="14086" max="14086" width="24.42578125" customWidth="1"/>
    <col min="14087" max="14087" width="11.5703125" customWidth="1"/>
    <col min="14088" max="14088" width="14.5703125" customWidth="1"/>
    <col min="14089" max="14089" width="16.42578125" customWidth="1"/>
    <col min="14092" max="14092" width="15.5703125" customWidth="1"/>
    <col min="14337" max="14337" width="6.7109375" customWidth="1"/>
    <col min="14339" max="14339" width="12.7109375" customWidth="1"/>
    <col min="14340" max="14340" width="12.5703125" customWidth="1"/>
    <col min="14341" max="14341" width="11.5703125" customWidth="1"/>
    <col min="14342" max="14342" width="24.42578125" customWidth="1"/>
    <col min="14343" max="14343" width="11.5703125" customWidth="1"/>
    <col min="14344" max="14344" width="14.5703125" customWidth="1"/>
    <col min="14345" max="14345" width="16.42578125" customWidth="1"/>
    <col min="14348" max="14348" width="15.5703125" customWidth="1"/>
    <col min="14593" max="14593" width="6.7109375" customWidth="1"/>
    <col min="14595" max="14595" width="12.7109375" customWidth="1"/>
    <col min="14596" max="14596" width="12.5703125" customWidth="1"/>
    <col min="14597" max="14597" width="11.5703125" customWidth="1"/>
    <col min="14598" max="14598" width="24.42578125" customWidth="1"/>
    <col min="14599" max="14599" width="11.5703125" customWidth="1"/>
    <col min="14600" max="14600" width="14.5703125" customWidth="1"/>
    <col min="14601" max="14601" width="16.42578125" customWidth="1"/>
    <col min="14604" max="14604" width="15.5703125" customWidth="1"/>
    <col min="14849" max="14849" width="6.7109375" customWidth="1"/>
    <col min="14851" max="14851" width="12.7109375" customWidth="1"/>
    <col min="14852" max="14852" width="12.5703125" customWidth="1"/>
    <col min="14853" max="14853" width="11.5703125" customWidth="1"/>
    <col min="14854" max="14854" width="24.42578125" customWidth="1"/>
    <col min="14855" max="14855" width="11.5703125" customWidth="1"/>
    <col min="14856" max="14856" width="14.5703125" customWidth="1"/>
    <col min="14857" max="14857" width="16.42578125" customWidth="1"/>
    <col min="14860" max="14860" width="15.5703125" customWidth="1"/>
    <col min="15105" max="15105" width="6.7109375" customWidth="1"/>
    <col min="15107" max="15107" width="12.7109375" customWidth="1"/>
    <col min="15108" max="15108" width="12.5703125" customWidth="1"/>
    <col min="15109" max="15109" width="11.5703125" customWidth="1"/>
    <col min="15110" max="15110" width="24.42578125" customWidth="1"/>
    <col min="15111" max="15111" width="11.5703125" customWidth="1"/>
    <col min="15112" max="15112" width="14.5703125" customWidth="1"/>
    <col min="15113" max="15113" width="16.42578125" customWidth="1"/>
    <col min="15116" max="15116" width="15.5703125" customWidth="1"/>
    <col min="15361" max="15361" width="6.7109375" customWidth="1"/>
    <col min="15363" max="15363" width="12.7109375" customWidth="1"/>
    <col min="15364" max="15364" width="12.5703125" customWidth="1"/>
    <col min="15365" max="15365" width="11.5703125" customWidth="1"/>
    <col min="15366" max="15366" width="24.42578125" customWidth="1"/>
    <col min="15367" max="15367" width="11.5703125" customWidth="1"/>
    <col min="15368" max="15368" width="14.5703125" customWidth="1"/>
    <col min="15369" max="15369" width="16.42578125" customWidth="1"/>
    <col min="15372" max="15372" width="15.5703125" customWidth="1"/>
    <col min="15617" max="15617" width="6.7109375" customWidth="1"/>
    <col min="15619" max="15619" width="12.7109375" customWidth="1"/>
    <col min="15620" max="15620" width="12.5703125" customWidth="1"/>
    <col min="15621" max="15621" width="11.5703125" customWidth="1"/>
    <col min="15622" max="15622" width="24.42578125" customWidth="1"/>
    <col min="15623" max="15623" width="11.5703125" customWidth="1"/>
    <col min="15624" max="15624" width="14.5703125" customWidth="1"/>
    <col min="15625" max="15625" width="16.42578125" customWidth="1"/>
    <col min="15628" max="15628" width="15.5703125" customWidth="1"/>
    <col min="15873" max="15873" width="6.7109375" customWidth="1"/>
    <col min="15875" max="15875" width="12.7109375" customWidth="1"/>
    <col min="15876" max="15876" width="12.5703125" customWidth="1"/>
    <col min="15877" max="15877" width="11.5703125" customWidth="1"/>
    <col min="15878" max="15878" width="24.42578125" customWidth="1"/>
    <col min="15879" max="15879" width="11.5703125" customWidth="1"/>
    <col min="15880" max="15880" width="14.5703125" customWidth="1"/>
    <col min="15881" max="15881" width="16.42578125" customWidth="1"/>
    <col min="15884" max="15884" width="15.5703125" customWidth="1"/>
    <col min="16129" max="16129" width="6.7109375" customWidth="1"/>
    <col min="16131" max="16131" width="12.7109375" customWidth="1"/>
    <col min="16132" max="16132" width="12.5703125" customWidth="1"/>
    <col min="16133" max="16133" width="11.5703125" customWidth="1"/>
    <col min="16134" max="16134" width="24.42578125" customWidth="1"/>
    <col min="16135" max="16135" width="11.5703125" customWidth="1"/>
    <col min="16136" max="16136" width="14.5703125" customWidth="1"/>
    <col min="16137" max="16137" width="16.42578125" customWidth="1"/>
    <col min="16140" max="16140" width="15.5703125" customWidth="1"/>
  </cols>
  <sheetData>
    <row r="1" spans="2:21" ht="42" customHeight="1" thickBot="1">
      <c r="C1" s="1703" t="s">
        <v>1008</v>
      </c>
      <c r="D1" s="1704"/>
      <c r="E1" s="1704"/>
      <c r="F1" s="1704"/>
      <c r="G1" s="1704"/>
      <c r="H1" s="1704"/>
      <c r="I1" s="1704"/>
      <c r="J1" s="1704"/>
      <c r="K1" s="1705"/>
    </row>
    <row r="2" spans="2:21" ht="42" customHeight="1" thickBot="1">
      <c r="C2" s="1703" t="s">
        <v>1008</v>
      </c>
      <c r="D2" s="1704"/>
      <c r="E2" s="1704"/>
      <c r="F2" s="1704"/>
      <c r="G2" s="1704"/>
      <c r="H2" s="1704"/>
      <c r="I2" s="1704"/>
      <c r="J2" s="1704"/>
      <c r="K2" s="1705"/>
    </row>
    <row r="3" spans="2:21" s="1" customFormat="1" ht="38.25" customHeight="1" thickBot="1">
      <c r="C3" s="1703" t="s">
        <v>1009</v>
      </c>
      <c r="D3" s="1704"/>
      <c r="E3" s="1704"/>
      <c r="F3" s="1704"/>
      <c r="G3" s="1704"/>
      <c r="H3" s="1704"/>
      <c r="I3" s="1704"/>
      <c r="J3" s="1704"/>
      <c r="K3" s="1705"/>
    </row>
    <row r="4" spans="2:21" s="1" customFormat="1" ht="13.5" customHeight="1" thickBot="1">
      <c r="C4" s="85"/>
      <c r="D4" s="92"/>
      <c r="E4" s="92"/>
      <c r="F4" s="92"/>
      <c r="G4" s="272"/>
      <c r="H4" s="92"/>
      <c r="I4" s="92"/>
      <c r="J4" s="92"/>
      <c r="K4" s="92"/>
    </row>
    <row r="5" spans="2:21" s="1" customFormat="1" ht="46.5" customHeight="1" thickBot="1">
      <c r="B5" s="1706" t="s">
        <v>282</v>
      </c>
      <c r="C5" s="1707"/>
      <c r="D5" s="1707"/>
      <c r="E5" s="1707"/>
      <c r="F5" s="1707"/>
      <c r="G5" s="1707"/>
      <c r="H5" s="1707"/>
      <c r="I5" s="1707"/>
      <c r="J5" s="1707"/>
      <c r="K5" s="1707"/>
      <c r="L5" s="1708"/>
    </row>
    <row r="6" spans="2:21" s="1" customFormat="1" ht="64.5" customHeight="1" thickBot="1">
      <c r="B6" s="1709" t="s">
        <v>624</v>
      </c>
      <c r="C6" s="1710"/>
      <c r="D6" s="1710"/>
      <c r="E6" s="1710"/>
      <c r="F6" s="1710"/>
      <c r="G6" s="1710"/>
      <c r="H6" s="1710"/>
      <c r="I6" s="1710"/>
      <c r="J6" s="1710"/>
      <c r="K6" s="1710"/>
      <c r="L6" s="1711"/>
      <c r="N6" s="90"/>
      <c r="O6" s="90"/>
      <c r="P6" s="90"/>
      <c r="Q6" s="90"/>
      <c r="R6" s="90"/>
      <c r="S6" s="90"/>
      <c r="T6" s="90"/>
      <c r="U6" s="91"/>
    </row>
    <row r="7" spans="2:21" s="1" customFormat="1" ht="36.75" customHeight="1" thickBot="1">
      <c r="B7" s="1700" t="s">
        <v>305</v>
      </c>
      <c r="C7" s="1701"/>
      <c r="D7" s="1701"/>
      <c r="E7" s="1701"/>
      <c r="F7" s="1701"/>
      <c r="G7" s="1701"/>
      <c r="H7" s="1701"/>
      <c r="I7" s="1701"/>
      <c r="J7" s="1701"/>
      <c r="K7" s="1701"/>
      <c r="L7" s="1702"/>
      <c r="N7" s="90"/>
      <c r="O7" s="90"/>
      <c r="P7" s="90"/>
      <c r="Q7" s="90"/>
      <c r="R7" s="90"/>
      <c r="S7" s="90"/>
      <c r="T7" s="90"/>
      <c r="U7" s="91"/>
    </row>
    <row r="8" spans="2:21" s="1" customFormat="1" ht="37.5" customHeight="1" thickBot="1">
      <c r="B8" s="1700" t="s">
        <v>285</v>
      </c>
      <c r="C8" s="1701"/>
      <c r="D8" s="1701"/>
      <c r="E8" s="1701"/>
      <c r="F8" s="1701"/>
      <c r="G8" s="1701"/>
      <c r="H8" s="1701"/>
      <c r="I8" s="1701"/>
      <c r="J8" s="1701"/>
      <c r="K8" s="1701"/>
      <c r="L8" s="1702"/>
      <c r="N8" s="90"/>
      <c r="O8" s="90"/>
      <c r="P8" s="90"/>
      <c r="Q8" s="90"/>
      <c r="R8" s="90"/>
      <c r="S8" s="90"/>
      <c r="T8" s="90"/>
      <c r="U8" s="91"/>
    </row>
    <row r="9" spans="2:21" s="1" customFormat="1" ht="78" customHeight="1" thickBot="1">
      <c r="B9" s="1700" t="s">
        <v>286</v>
      </c>
      <c r="C9" s="1701"/>
      <c r="D9" s="1701"/>
      <c r="E9" s="1701"/>
      <c r="F9" s="1701"/>
      <c r="G9" s="1701"/>
      <c r="H9" s="1701"/>
      <c r="I9" s="1701"/>
      <c r="J9" s="1701"/>
      <c r="K9" s="1701"/>
      <c r="L9" s="1702"/>
      <c r="N9" s="90"/>
      <c r="O9" s="90"/>
      <c r="P9" s="90"/>
      <c r="Q9" s="90"/>
      <c r="R9" s="90"/>
      <c r="S9" s="90"/>
      <c r="T9" s="90"/>
      <c r="U9" s="91"/>
    </row>
    <row r="10" spans="2:21" s="1" customFormat="1" ht="37.5" customHeight="1" thickBot="1">
      <c r="B10" s="1700" t="s">
        <v>287</v>
      </c>
      <c r="C10" s="1701"/>
      <c r="D10" s="1701"/>
      <c r="E10" s="1701"/>
      <c r="F10" s="1701"/>
      <c r="G10" s="1701"/>
      <c r="H10" s="1701"/>
      <c r="I10" s="1701"/>
      <c r="J10" s="1701"/>
      <c r="K10" s="1701"/>
      <c r="L10" s="1702"/>
      <c r="N10" s="90"/>
      <c r="O10" s="90"/>
      <c r="P10" s="90"/>
      <c r="Q10" s="90"/>
      <c r="R10" s="90"/>
      <c r="S10" s="90"/>
      <c r="T10" s="90"/>
      <c r="U10" s="91"/>
    </row>
    <row r="11" spans="2:21" s="1" customFormat="1" ht="69" customHeight="1" thickBot="1">
      <c r="B11" s="1700" t="s">
        <v>288</v>
      </c>
      <c r="C11" s="1701"/>
      <c r="D11" s="1701"/>
      <c r="E11" s="1701"/>
      <c r="F11" s="1701"/>
      <c r="G11" s="1701"/>
      <c r="H11" s="1701"/>
      <c r="I11" s="1701"/>
      <c r="J11" s="1701"/>
      <c r="K11" s="1701"/>
      <c r="L11" s="1702"/>
      <c r="N11" s="90"/>
      <c r="O11" s="90"/>
      <c r="P11" s="90"/>
      <c r="Q11" s="90"/>
      <c r="R11" s="90"/>
      <c r="S11" s="90"/>
      <c r="T11" s="90"/>
      <c r="U11" s="91"/>
    </row>
    <row r="12" spans="2:21" s="1" customFormat="1" ht="36" customHeight="1" thickBot="1">
      <c r="B12" s="1700" t="s">
        <v>284</v>
      </c>
      <c r="C12" s="1701"/>
      <c r="D12" s="1701"/>
      <c r="E12" s="1701"/>
      <c r="F12" s="1701"/>
      <c r="G12" s="1701"/>
      <c r="H12" s="1701"/>
      <c r="I12" s="1701"/>
      <c r="J12" s="1701"/>
      <c r="K12" s="1701"/>
      <c r="L12" s="1702"/>
      <c r="N12" s="90"/>
      <c r="O12" s="90"/>
      <c r="P12" s="90"/>
      <c r="Q12" s="90"/>
      <c r="R12" s="90"/>
      <c r="S12" s="90"/>
      <c r="T12" s="90"/>
      <c r="U12" s="91"/>
    </row>
    <row r="13" spans="2:21" s="1" customFormat="1" ht="29.25" customHeight="1" thickBot="1">
      <c r="B13" s="1700" t="s">
        <v>304</v>
      </c>
      <c r="C13" s="1701"/>
      <c r="D13" s="1701"/>
      <c r="E13" s="1701"/>
      <c r="F13" s="1701"/>
      <c r="G13" s="1701"/>
      <c r="H13" s="1701"/>
      <c r="I13" s="1701"/>
      <c r="J13" s="1701"/>
      <c r="K13" s="1701"/>
      <c r="L13" s="1702"/>
      <c r="N13" s="90"/>
      <c r="O13" s="90"/>
      <c r="P13" s="90"/>
      <c r="Q13" s="90"/>
      <c r="R13" s="90"/>
      <c r="S13" s="90"/>
      <c r="T13" s="90"/>
      <c r="U13" s="91"/>
    </row>
    <row r="14" spans="2:21" s="1" customFormat="1" ht="47.25" customHeight="1" thickBot="1">
      <c r="B14" s="1700" t="s">
        <v>289</v>
      </c>
      <c r="C14" s="1701"/>
      <c r="D14" s="1701"/>
      <c r="E14" s="1701"/>
      <c r="F14" s="1701"/>
      <c r="G14" s="1701"/>
      <c r="H14" s="1701"/>
      <c r="I14" s="1701"/>
      <c r="J14" s="1701"/>
      <c r="K14" s="1701"/>
      <c r="L14" s="1702"/>
      <c r="N14" s="90"/>
      <c r="O14" s="90"/>
      <c r="P14" s="90"/>
      <c r="Q14" s="90"/>
      <c r="R14" s="90"/>
      <c r="S14" s="90"/>
      <c r="T14" s="90"/>
      <c r="U14" s="91"/>
    </row>
    <row r="15" spans="2:21" s="1" customFormat="1" ht="62.25" customHeight="1" thickBot="1">
      <c r="B15" s="1700" t="s">
        <v>290</v>
      </c>
      <c r="C15" s="1701"/>
      <c r="D15" s="1701"/>
      <c r="E15" s="1701"/>
      <c r="F15" s="1701"/>
      <c r="G15" s="1701"/>
      <c r="H15" s="1701"/>
      <c r="I15" s="1701"/>
      <c r="J15" s="1701"/>
      <c r="K15" s="1701"/>
      <c r="L15" s="1702"/>
      <c r="N15" s="90"/>
      <c r="O15" s="90"/>
      <c r="P15" s="90"/>
      <c r="Q15" s="90"/>
      <c r="R15" s="90"/>
      <c r="S15" s="90"/>
      <c r="T15" s="90"/>
      <c r="U15" s="91"/>
    </row>
    <row r="16" spans="2:21" s="1" customFormat="1" ht="99.75" customHeight="1" thickBot="1">
      <c r="B16" s="1700" t="s">
        <v>306</v>
      </c>
      <c r="C16" s="1701"/>
      <c r="D16" s="1701"/>
      <c r="E16" s="1701"/>
      <c r="F16" s="1701"/>
      <c r="G16" s="1701"/>
      <c r="H16" s="1701"/>
      <c r="I16" s="1701"/>
      <c r="J16" s="1701"/>
      <c r="K16" s="1701"/>
      <c r="L16" s="1702"/>
      <c r="N16" s="90"/>
      <c r="O16" s="90"/>
      <c r="P16" s="90"/>
      <c r="Q16" s="90"/>
      <c r="R16" s="90"/>
      <c r="S16" s="90"/>
      <c r="T16" s="90"/>
      <c r="U16" s="91"/>
    </row>
    <row r="17" spans="2:22" s="1" customFormat="1" ht="51.75" customHeight="1" thickBot="1">
      <c r="B17" s="1700" t="s">
        <v>291</v>
      </c>
      <c r="C17" s="1701"/>
      <c r="D17" s="1701"/>
      <c r="E17" s="1701"/>
      <c r="F17" s="1701"/>
      <c r="G17" s="1701"/>
      <c r="H17" s="1701"/>
      <c r="I17" s="1701"/>
      <c r="J17" s="1701"/>
      <c r="K17" s="1701"/>
      <c r="L17" s="1702"/>
      <c r="N17" s="90"/>
      <c r="O17" s="90"/>
      <c r="P17" s="90"/>
      <c r="Q17" s="90"/>
      <c r="R17" s="90"/>
      <c r="S17" s="90"/>
      <c r="T17" s="90"/>
      <c r="U17" s="91"/>
    </row>
    <row r="18" spans="2:22" s="1" customFormat="1" ht="48" customHeight="1" thickBot="1">
      <c r="B18" s="1700" t="s">
        <v>301</v>
      </c>
      <c r="C18" s="1701"/>
      <c r="D18" s="1701"/>
      <c r="E18" s="1701"/>
      <c r="F18" s="1701"/>
      <c r="G18" s="1701"/>
      <c r="H18" s="1701"/>
      <c r="I18" s="1701"/>
      <c r="J18" s="1701"/>
      <c r="K18" s="1701"/>
      <c r="L18" s="1702"/>
      <c r="N18" s="90"/>
      <c r="O18" s="90"/>
      <c r="P18" s="90"/>
      <c r="Q18" s="90"/>
      <c r="R18" s="90"/>
      <c r="S18" s="90"/>
      <c r="T18" s="90"/>
      <c r="U18" s="91"/>
    </row>
    <row r="19" spans="2:22" s="1" customFormat="1" ht="96" customHeight="1" thickBot="1">
      <c r="B19" s="1700" t="s">
        <v>292</v>
      </c>
      <c r="C19" s="1701"/>
      <c r="D19" s="1701"/>
      <c r="E19" s="1701"/>
      <c r="F19" s="1701"/>
      <c r="G19" s="1701"/>
      <c r="H19" s="1701"/>
      <c r="I19" s="1701"/>
      <c r="J19" s="1701"/>
      <c r="K19" s="1701"/>
      <c r="L19" s="1702"/>
      <c r="N19" s="90"/>
      <c r="O19" s="90"/>
      <c r="P19" s="90"/>
      <c r="Q19" s="90"/>
      <c r="R19" s="90"/>
      <c r="S19" s="90"/>
      <c r="T19" s="90"/>
      <c r="U19" s="91"/>
    </row>
    <row r="20" spans="2:22" s="1" customFormat="1" ht="137.25" customHeight="1" thickBot="1">
      <c r="B20" s="1700" t="s">
        <v>983</v>
      </c>
      <c r="C20" s="1701"/>
      <c r="D20" s="1701"/>
      <c r="E20" s="1701"/>
      <c r="F20" s="1701"/>
      <c r="G20" s="1701"/>
      <c r="H20" s="1701"/>
      <c r="I20" s="1701"/>
      <c r="J20" s="1701"/>
      <c r="K20" s="1701"/>
      <c r="L20" s="1702"/>
      <c r="N20" s="90"/>
      <c r="O20" s="90"/>
      <c r="P20" s="90"/>
      <c r="Q20" s="90"/>
      <c r="R20" s="90"/>
      <c r="S20" s="90"/>
      <c r="T20" s="90"/>
      <c r="U20" s="91"/>
      <c r="V20" s="1" t="b">
        <f>M20=B21</f>
        <v>0</v>
      </c>
    </row>
    <row r="21" spans="2:22" s="1" customFormat="1" ht="35.25" customHeight="1" thickBot="1">
      <c r="B21" s="1700" t="s">
        <v>181</v>
      </c>
      <c r="C21" s="1701"/>
      <c r="D21" s="1701"/>
      <c r="E21" s="1701"/>
      <c r="F21" s="1701"/>
      <c r="G21" s="1701"/>
      <c r="H21" s="1701"/>
      <c r="I21" s="1701"/>
      <c r="J21" s="1701"/>
      <c r="K21" s="1701"/>
      <c r="L21" s="1702"/>
      <c r="N21" s="90"/>
      <c r="O21" s="90"/>
      <c r="P21" s="90"/>
      <c r="Q21" s="90"/>
      <c r="R21" s="90"/>
      <c r="S21" s="90"/>
      <c r="T21" s="90"/>
      <c r="U21" s="91"/>
    </row>
    <row r="22" spans="2:22" s="1" customFormat="1" ht="35.25" customHeight="1" thickBot="1">
      <c r="B22" s="1700" t="s">
        <v>981</v>
      </c>
      <c r="C22" s="1701"/>
      <c r="D22" s="1701"/>
      <c r="E22" s="1701"/>
      <c r="F22" s="1701"/>
      <c r="G22" s="1701"/>
      <c r="H22" s="1701"/>
      <c r="I22" s="1701"/>
      <c r="J22" s="1701"/>
      <c r="K22" s="1701"/>
      <c r="L22" s="1702"/>
      <c r="N22" s="90"/>
      <c r="O22" s="90"/>
      <c r="P22" s="90"/>
      <c r="Q22" s="90"/>
      <c r="R22" s="90"/>
      <c r="S22" s="90"/>
      <c r="T22" s="90"/>
      <c r="U22" s="91"/>
    </row>
    <row r="23" spans="2:22" s="1" customFormat="1" ht="45.75" customHeight="1" thickBot="1">
      <c r="B23" s="1700" t="s">
        <v>300</v>
      </c>
      <c r="C23" s="1701"/>
      <c r="D23" s="1701"/>
      <c r="E23" s="1701"/>
      <c r="F23" s="1701"/>
      <c r="G23" s="1701"/>
      <c r="H23" s="1701"/>
      <c r="I23" s="1701"/>
      <c r="J23" s="1701"/>
      <c r="K23" s="1701"/>
      <c r="L23" s="1702"/>
      <c r="N23" s="90"/>
      <c r="O23" s="90"/>
      <c r="P23" s="90"/>
      <c r="Q23" s="90"/>
      <c r="R23" s="90"/>
      <c r="S23" s="90"/>
      <c r="T23" s="90"/>
      <c r="U23" s="91"/>
    </row>
    <row r="24" spans="2:22" ht="252.75" customHeight="1" thickBot="1">
      <c r="B24" s="1700" t="s">
        <v>307</v>
      </c>
      <c r="C24" s="1701"/>
      <c r="D24" s="1701"/>
      <c r="E24" s="1701"/>
      <c r="F24" s="1701"/>
      <c r="G24" s="1701"/>
      <c r="H24" s="1701"/>
      <c r="I24" s="1701"/>
      <c r="J24" s="1701"/>
      <c r="K24" s="1701"/>
      <c r="L24" s="1702"/>
      <c r="M24" s="1"/>
    </row>
  </sheetData>
  <customSheetViews>
    <customSheetView guid="{C56B3D6B-3B98-4A17-BD3C-B9F218E372DD}" showGridLines="0" fitToPage="1" state="hidden">
      <selection activeCell="B65" sqref="B65"/>
      <pageMargins left="0.33" right="0.15" top="0.6" bottom="0.56999999999999995" header="0.3" footer="0.3"/>
      <printOptions horizontalCentered="1"/>
      <pageSetup scale="63" orientation="portrait" r:id="rId1"/>
    </customSheetView>
    <customSheetView guid="{108BB875-1A79-407F-97F6-6D743F46DF3B}" showGridLines="0" fitToPage="1" state="hidden">
      <selection activeCell="B65" sqref="B65"/>
      <pageMargins left="0.33" right="0.15" top="0.6" bottom="0.56999999999999995" header="0.3" footer="0.3"/>
      <printOptions horizontalCentered="1"/>
      <pageSetup scale="63" orientation="portrait" r:id="rId2"/>
    </customSheetView>
  </customSheetViews>
  <mergeCells count="23">
    <mergeCell ref="C1:K1"/>
    <mergeCell ref="B7:L7"/>
    <mergeCell ref="C2:K2"/>
    <mergeCell ref="C3:K3"/>
    <mergeCell ref="B5:L5"/>
    <mergeCell ref="B6:L6"/>
    <mergeCell ref="B11:L11"/>
    <mergeCell ref="B12:L12"/>
    <mergeCell ref="B13:L13"/>
    <mergeCell ref="B8:L8"/>
    <mergeCell ref="B9:L9"/>
    <mergeCell ref="B10:L10"/>
    <mergeCell ref="B17:L17"/>
    <mergeCell ref="B18:L18"/>
    <mergeCell ref="B14:L14"/>
    <mergeCell ref="B15:L15"/>
    <mergeCell ref="B16:L16"/>
    <mergeCell ref="B24:L24"/>
    <mergeCell ref="B22:L22"/>
    <mergeCell ref="B23:L23"/>
    <mergeCell ref="B19:L19"/>
    <mergeCell ref="B20:L20"/>
    <mergeCell ref="B21:L21"/>
  </mergeCells>
  <printOptions horizontalCentered="1"/>
  <pageMargins left="0.33" right="0.15" top="0.6" bottom="0.56999999999999995" header="0.3" footer="0.3"/>
  <pageSetup scale="63"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rgb="FFFF0000"/>
    <pageSetUpPr fitToPage="1"/>
  </sheetPr>
  <dimension ref="B1:L25"/>
  <sheetViews>
    <sheetView showGridLines="0" workbookViewId="0">
      <selection activeCell="C4" sqref="C4"/>
    </sheetView>
  </sheetViews>
  <sheetFormatPr defaultRowHeight="15"/>
  <cols>
    <col min="3" max="3" width="12.7109375" customWidth="1"/>
    <col min="4" max="4" width="12.5703125" customWidth="1"/>
    <col min="5" max="5" width="11.5703125" customWidth="1"/>
    <col min="6" max="6" width="24.42578125" customWidth="1"/>
    <col min="7" max="7" width="11.42578125" customWidth="1"/>
    <col min="8" max="8" width="24.42578125" customWidth="1"/>
    <col min="9" max="9" width="16.42578125" customWidth="1"/>
    <col min="12" max="12" width="15.5703125" customWidth="1"/>
    <col min="259" max="259" width="12.7109375" customWidth="1"/>
    <col min="260" max="260" width="12.5703125" customWidth="1"/>
    <col min="261" max="261" width="11.5703125" customWidth="1"/>
    <col min="262" max="262" width="24.42578125" customWidth="1"/>
    <col min="263" max="263" width="11.5703125" customWidth="1"/>
    <col min="264" max="264" width="14.5703125" customWidth="1"/>
    <col min="265" max="265" width="16.42578125" customWidth="1"/>
    <col min="268" max="268" width="15.5703125" customWidth="1"/>
    <col min="515" max="515" width="12.7109375" customWidth="1"/>
    <col min="516" max="516" width="12.5703125" customWidth="1"/>
    <col min="517" max="517" width="11.5703125" customWidth="1"/>
    <col min="518" max="518" width="24.42578125" customWidth="1"/>
    <col min="519" max="519" width="11.5703125" customWidth="1"/>
    <col min="520" max="520" width="14.5703125" customWidth="1"/>
    <col min="521" max="521" width="16.42578125" customWidth="1"/>
    <col min="524" max="524" width="15.5703125" customWidth="1"/>
    <col min="771" max="771" width="12.7109375" customWidth="1"/>
    <col min="772" max="772" width="12.5703125" customWidth="1"/>
    <col min="773" max="773" width="11.5703125" customWidth="1"/>
    <col min="774" max="774" width="24.42578125" customWidth="1"/>
    <col min="775" max="775" width="11.5703125" customWidth="1"/>
    <col min="776" max="776" width="14.5703125" customWidth="1"/>
    <col min="777" max="777" width="16.42578125" customWidth="1"/>
    <col min="780" max="780" width="15.5703125" customWidth="1"/>
    <col min="1027" max="1027" width="12.7109375" customWidth="1"/>
    <col min="1028" max="1028" width="12.5703125" customWidth="1"/>
    <col min="1029" max="1029" width="11.5703125" customWidth="1"/>
    <col min="1030" max="1030" width="24.42578125" customWidth="1"/>
    <col min="1031" max="1031" width="11.5703125" customWidth="1"/>
    <col min="1032" max="1032" width="14.5703125" customWidth="1"/>
    <col min="1033" max="1033" width="16.42578125" customWidth="1"/>
    <col min="1036" max="1036" width="15.5703125" customWidth="1"/>
    <col min="1283" max="1283" width="12.7109375" customWidth="1"/>
    <col min="1284" max="1284" width="12.5703125" customWidth="1"/>
    <col min="1285" max="1285" width="11.5703125" customWidth="1"/>
    <col min="1286" max="1286" width="24.42578125" customWidth="1"/>
    <col min="1287" max="1287" width="11.5703125" customWidth="1"/>
    <col min="1288" max="1288" width="14.5703125" customWidth="1"/>
    <col min="1289" max="1289" width="16.42578125" customWidth="1"/>
    <col min="1292" max="1292" width="15.5703125" customWidth="1"/>
    <col min="1539" max="1539" width="12.7109375" customWidth="1"/>
    <col min="1540" max="1540" width="12.5703125" customWidth="1"/>
    <col min="1541" max="1541" width="11.5703125" customWidth="1"/>
    <col min="1542" max="1542" width="24.42578125" customWidth="1"/>
    <col min="1543" max="1543" width="11.5703125" customWidth="1"/>
    <col min="1544" max="1544" width="14.5703125" customWidth="1"/>
    <col min="1545" max="1545" width="16.42578125" customWidth="1"/>
    <col min="1548" max="1548" width="15.5703125" customWidth="1"/>
    <col min="1795" max="1795" width="12.7109375" customWidth="1"/>
    <col min="1796" max="1796" width="12.5703125" customWidth="1"/>
    <col min="1797" max="1797" width="11.5703125" customWidth="1"/>
    <col min="1798" max="1798" width="24.42578125" customWidth="1"/>
    <col min="1799" max="1799" width="11.5703125" customWidth="1"/>
    <col min="1800" max="1800" width="14.5703125" customWidth="1"/>
    <col min="1801" max="1801" width="16.42578125" customWidth="1"/>
    <col min="1804" max="1804" width="15.5703125" customWidth="1"/>
    <col min="2051" max="2051" width="12.7109375" customWidth="1"/>
    <col min="2052" max="2052" width="12.5703125" customWidth="1"/>
    <col min="2053" max="2053" width="11.5703125" customWidth="1"/>
    <col min="2054" max="2054" width="24.42578125" customWidth="1"/>
    <col min="2055" max="2055" width="11.5703125" customWidth="1"/>
    <col min="2056" max="2056" width="14.5703125" customWidth="1"/>
    <col min="2057" max="2057" width="16.42578125" customWidth="1"/>
    <col min="2060" max="2060" width="15.5703125" customWidth="1"/>
    <col min="2307" max="2307" width="12.7109375" customWidth="1"/>
    <col min="2308" max="2308" width="12.5703125" customWidth="1"/>
    <col min="2309" max="2309" width="11.5703125" customWidth="1"/>
    <col min="2310" max="2310" width="24.42578125" customWidth="1"/>
    <col min="2311" max="2311" width="11.5703125" customWidth="1"/>
    <col min="2312" max="2312" width="14.5703125" customWidth="1"/>
    <col min="2313" max="2313" width="16.42578125" customWidth="1"/>
    <col min="2316" max="2316" width="15.5703125" customWidth="1"/>
    <col min="2563" max="2563" width="12.7109375" customWidth="1"/>
    <col min="2564" max="2564" width="12.5703125" customWidth="1"/>
    <col min="2565" max="2565" width="11.5703125" customWidth="1"/>
    <col min="2566" max="2566" width="24.42578125" customWidth="1"/>
    <col min="2567" max="2567" width="11.5703125" customWidth="1"/>
    <col min="2568" max="2568" width="14.5703125" customWidth="1"/>
    <col min="2569" max="2569" width="16.42578125" customWidth="1"/>
    <col min="2572" max="2572" width="15.5703125" customWidth="1"/>
    <col min="2819" max="2819" width="12.7109375" customWidth="1"/>
    <col min="2820" max="2820" width="12.5703125" customWidth="1"/>
    <col min="2821" max="2821" width="11.5703125" customWidth="1"/>
    <col min="2822" max="2822" width="24.42578125" customWidth="1"/>
    <col min="2823" max="2823" width="11.5703125" customWidth="1"/>
    <col min="2824" max="2824" width="14.5703125" customWidth="1"/>
    <col min="2825" max="2825" width="16.42578125" customWidth="1"/>
    <col min="2828" max="2828" width="15.5703125" customWidth="1"/>
    <col min="3075" max="3075" width="12.7109375" customWidth="1"/>
    <col min="3076" max="3076" width="12.5703125" customWidth="1"/>
    <col min="3077" max="3077" width="11.5703125" customWidth="1"/>
    <col min="3078" max="3078" width="24.42578125" customWidth="1"/>
    <col min="3079" max="3079" width="11.5703125" customWidth="1"/>
    <col min="3080" max="3080" width="14.5703125" customWidth="1"/>
    <col min="3081" max="3081" width="16.42578125" customWidth="1"/>
    <col min="3084" max="3084" width="15.5703125" customWidth="1"/>
    <col min="3331" max="3331" width="12.7109375" customWidth="1"/>
    <col min="3332" max="3332" width="12.5703125" customWidth="1"/>
    <col min="3333" max="3333" width="11.5703125" customWidth="1"/>
    <col min="3334" max="3334" width="24.42578125" customWidth="1"/>
    <col min="3335" max="3335" width="11.5703125" customWidth="1"/>
    <col min="3336" max="3336" width="14.5703125" customWidth="1"/>
    <col min="3337" max="3337" width="16.42578125" customWidth="1"/>
    <col min="3340" max="3340" width="15.5703125" customWidth="1"/>
    <col min="3587" max="3587" width="12.7109375" customWidth="1"/>
    <col min="3588" max="3588" width="12.5703125" customWidth="1"/>
    <col min="3589" max="3589" width="11.5703125" customWidth="1"/>
    <col min="3590" max="3590" width="24.42578125" customWidth="1"/>
    <col min="3591" max="3591" width="11.5703125" customWidth="1"/>
    <col min="3592" max="3592" width="14.5703125" customWidth="1"/>
    <col min="3593" max="3593" width="16.42578125" customWidth="1"/>
    <col min="3596" max="3596" width="15.5703125" customWidth="1"/>
    <col min="3843" max="3843" width="12.7109375" customWidth="1"/>
    <col min="3844" max="3844" width="12.5703125" customWidth="1"/>
    <col min="3845" max="3845" width="11.5703125" customWidth="1"/>
    <col min="3846" max="3846" width="24.42578125" customWidth="1"/>
    <col min="3847" max="3847" width="11.5703125" customWidth="1"/>
    <col min="3848" max="3848" width="14.5703125" customWidth="1"/>
    <col min="3849" max="3849" width="16.42578125" customWidth="1"/>
    <col min="3852" max="3852" width="15.5703125" customWidth="1"/>
    <col min="4099" max="4099" width="12.7109375" customWidth="1"/>
    <col min="4100" max="4100" width="12.5703125" customWidth="1"/>
    <col min="4101" max="4101" width="11.5703125" customWidth="1"/>
    <col min="4102" max="4102" width="24.42578125" customWidth="1"/>
    <col min="4103" max="4103" width="11.5703125" customWidth="1"/>
    <col min="4104" max="4104" width="14.5703125" customWidth="1"/>
    <col min="4105" max="4105" width="16.42578125" customWidth="1"/>
    <col min="4108" max="4108" width="15.5703125" customWidth="1"/>
    <col min="4355" max="4355" width="12.7109375" customWidth="1"/>
    <col min="4356" max="4356" width="12.5703125" customWidth="1"/>
    <col min="4357" max="4357" width="11.5703125" customWidth="1"/>
    <col min="4358" max="4358" width="24.42578125" customWidth="1"/>
    <col min="4359" max="4359" width="11.5703125" customWidth="1"/>
    <col min="4360" max="4360" width="14.5703125" customWidth="1"/>
    <col min="4361" max="4361" width="16.42578125" customWidth="1"/>
    <col min="4364" max="4364" width="15.5703125" customWidth="1"/>
    <col min="4611" max="4611" width="12.7109375" customWidth="1"/>
    <col min="4612" max="4612" width="12.5703125" customWidth="1"/>
    <col min="4613" max="4613" width="11.5703125" customWidth="1"/>
    <col min="4614" max="4614" width="24.42578125" customWidth="1"/>
    <col min="4615" max="4615" width="11.5703125" customWidth="1"/>
    <col min="4616" max="4616" width="14.5703125" customWidth="1"/>
    <col min="4617" max="4617" width="16.42578125" customWidth="1"/>
    <col min="4620" max="4620" width="15.5703125" customWidth="1"/>
    <col min="4867" max="4867" width="12.7109375" customWidth="1"/>
    <col min="4868" max="4868" width="12.5703125" customWidth="1"/>
    <col min="4869" max="4869" width="11.5703125" customWidth="1"/>
    <col min="4870" max="4870" width="24.42578125" customWidth="1"/>
    <col min="4871" max="4871" width="11.5703125" customWidth="1"/>
    <col min="4872" max="4872" width="14.5703125" customWidth="1"/>
    <col min="4873" max="4873" width="16.42578125" customWidth="1"/>
    <col min="4876" max="4876" width="15.5703125" customWidth="1"/>
    <col min="5123" max="5123" width="12.7109375" customWidth="1"/>
    <col min="5124" max="5124" width="12.5703125" customWidth="1"/>
    <col min="5125" max="5125" width="11.5703125" customWidth="1"/>
    <col min="5126" max="5126" width="24.42578125" customWidth="1"/>
    <col min="5127" max="5127" width="11.5703125" customWidth="1"/>
    <col min="5128" max="5128" width="14.5703125" customWidth="1"/>
    <col min="5129" max="5129" width="16.42578125" customWidth="1"/>
    <col min="5132" max="5132" width="15.5703125" customWidth="1"/>
    <col min="5379" max="5379" width="12.7109375" customWidth="1"/>
    <col min="5380" max="5380" width="12.5703125" customWidth="1"/>
    <col min="5381" max="5381" width="11.5703125" customWidth="1"/>
    <col min="5382" max="5382" width="24.42578125" customWidth="1"/>
    <col min="5383" max="5383" width="11.5703125" customWidth="1"/>
    <col min="5384" max="5384" width="14.5703125" customWidth="1"/>
    <col min="5385" max="5385" width="16.42578125" customWidth="1"/>
    <col min="5388" max="5388" width="15.5703125" customWidth="1"/>
    <col min="5635" max="5635" width="12.7109375" customWidth="1"/>
    <col min="5636" max="5636" width="12.5703125" customWidth="1"/>
    <col min="5637" max="5637" width="11.5703125" customWidth="1"/>
    <col min="5638" max="5638" width="24.42578125" customWidth="1"/>
    <col min="5639" max="5639" width="11.5703125" customWidth="1"/>
    <col min="5640" max="5640" width="14.5703125" customWidth="1"/>
    <col min="5641" max="5641" width="16.42578125" customWidth="1"/>
    <col min="5644" max="5644" width="15.5703125" customWidth="1"/>
    <col min="5891" max="5891" width="12.7109375" customWidth="1"/>
    <col min="5892" max="5892" width="12.5703125" customWidth="1"/>
    <col min="5893" max="5893" width="11.5703125" customWidth="1"/>
    <col min="5894" max="5894" width="24.42578125" customWidth="1"/>
    <col min="5895" max="5895" width="11.5703125" customWidth="1"/>
    <col min="5896" max="5896" width="14.5703125" customWidth="1"/>
    <col min="5897" max="5897" width="16.42578125" customWidth="1"/>
    <col min="5900" max="5900" width="15.5703125" customWidth="1"/>
    <col min="6147" max="6147" width="12.7109375" customWidth="1"/>
    <col min="6148" max="6148" width="12.5703125" customWidth="1"/>
    <col min="6149" max="6149" width="11.5703125" customWidth="1"/>
    <col min="6150" max="6150" width="24.42578125" customWidth="1"/>
    <col min="6151" max="6151" width="11.5703125" customWidth="1"/>
    <col min="6152" max="6152" width="14.5703125" customWidth="1"/>
    <col min="6153" max="6153" width="16.42578125" customWidth="1"/>
    <col min="6156" max="6156" width="15.5703125" customWidth="1"/>
    <col min="6403" max="6403" width="12.7109375" customWidth="1"/>
    <col min="6404" max="6404" width="12.5703125" customWidth="1"/>
    <col min="6405" max="6405" width="11.5703125" customWidth="1"/>
    <col min="6406" max="6406" width="24.42578125" customWidth="1"/>
    <col min="6407" max="6407" width="11.5703125" customWidth="1"/>
    <col min="6408" max="6408" width="14.5703125" customWidth="1"/>
    <col min="6409" max="6409" width="16.42578125" customWidth="1"/>
    <col min="6412" max="6412" width="15.5703125" customWidth="1"/>
    <col min="6659" max="6659" width="12.7109375" customWidth="1"/>
    <col min="6660" max="6660" width="12.5703125" customWidth="1"/>
    <col min="6661" max="6661" width="11.5703125" customWidth="1"/>
    <col min="6662" max="6662" width="24.42578125" customWidth="1"/>
    <col min="6663" max="6663" width="11.5703125" customWidth="1"/>
    <col min="6664" max="6664" width="14.5703125" customWidth="1"/>
    <col min="6665" max="6665" width="16.42578125" customWidth="1"/>
    <col min="6668" max="6668" width="15.5703125" customWidth="1"/>
    <col min="6915" max="6915" width="12.7109375" customWidth="1"/>
    <col min="6916" max="6916" width="12.5703125" customWidth="1"/>
    <col min="6917" max="6917" width="11.5703125" customWidth="1"/>
    <col min="6918" max="6918" width="24.42578125" customWidth="1"/>
    <col min="6919" max="6919" width="11.5703125" customWidth="1"/>
    <col min="6920" max="6920" width="14.5703125" customWidth="1"/>
    <col min="6921" max="6921" width="16.42578125" customWidth="1"/>
    <col min="6924" max="6924" width="15.5703125" customWidth="1"/>
    <col min="7171" max="7171" width="12.7109375" customWidth="1"/>
    <col min="7172" max="7172" width="12.5703125" customWidth="1"/>
    <col min="7173" max="7173" width="11.5703125" customWidth="1"/>
    <col min="7174" max="7174" width="24.42578125" customWidth="1"/>
    <col min="7175" max="7175" width="11.5703125" customWidth="1"/>
    <col min="7176" max="7176" width="14.5703125" customWidth="1"/>
    <col min="7177" max="7177" width="16.42578125" customWidth="1"/>
    <col min="7180" max="7180" width="15.5703125" customWidth="1"/>
    <col min="7427" max="7427" width="12.7109375" customWidth="1"/>
    <col min="7428" max="7428" width="12.5703125" customWidth="1"/>
    <col min="7429" max="7429" width="11.5703125" customWidth="1"/>
    <col min="7430" max="7430" width="24.42578125" customWidth="1"/>
    <col min="7431" max="7431" width="11.5703125" customWidth="1"/>
    <col min="7432" max="7432" width="14.5703125" customWidth="1"/>
    <col min="7433" max="7433" width="16.42578125" customWidth="1"/>
    <col min="7436" max="7436" width="15.5703125" customWidth="1"/>
    <col min="7683" max="7683" width="12.7109375" customWidth="1"/>
    <col min="7684" max="7684" width="12.5703125" customWidth="1"/>
    <col min="7685" max="7685" width="11.5703125" customWidth="1"/>
    <col min="7686" max="7686" width="24.42578125" customWidth="1"/>
    <col min="7687" max="7687" width="11.5703125" customWidth="1"/>
    <col min="7688" max="7688" width="14.5703125" customWidth="1"/>
    <col min="7689" max="7689" width="16.42578125" customWidth="1"/>
    <col min="7692" max="7692" width="15.5703125" customWidth="1"/>
    <col min="7939" max="7939" width="12.7109375" customWidth="1"/>
    <col min="7940" max="7940" width="12.5703125" customWidth="1"/>
    <col min="7941" max="7941" width="11.5703125" customWidth="1"/>
    <col min="7942" max="7942" width="24.42578125" customWidth="1"/>
    <col min="7943" max="7943" width="11.5703125" customWidth="1"/>
    <col min="7944" max="7944" width="14.5703125" customWidth="1"/>
    <col min="7945" max="7945" width="16.42578125" customWidth="1"/>
    <col min="7948" max="7948" width="15.5703125" customWidth="1"/>
    <col min="8195" max="8195" width="12.7109375" customWidth="1"/>
    <col min="8196" max="8196" width="12.5703125" customWidth="1"/>
    <col min="8197" max="8197" width="11.5703125" customWidth="1"/>
    <col min="8198" max="8198" width="24.42578125" customWidth="1"/>
    <col min="8199" max="8199" width="11.5703125" customWidth="1"/>
    <col min="8200" max="8200" width="14.5703125" customWidth="1"/>
    <col min="8201" max="8201" width="16.42578125" customWidth="1"/>
    <col min="8204" max="8204" width="15.5703125" customWidth="1"/>
    <col min="8451" max="8451" width="12.7109375" customWidth="1"/>
    <col min="8452" max="8452" width="12.5703125" customWidth="1"/>
    <col min="8453" max="8453" width="11.5703125" customWidth="1"/>
    <col min="8454" max="8454" width="24.42578125" customWidth="1"/>
    <col min="8455" max="8455" width="11.5703125" customWidth="1"/>
    <col min="8456" max="8456" width="14.5703125" customWidth="1"/>
    <col min="8457" max="8457" width="16.42578125" customWidth="1"/>
    <col min="8460" max="8460" width="15.5703125" customWidth="1"/>
    <col min="8707" max="8707" width="12.7109375" customWidth="1"/>
    <col min="8708" max="8708" width="12.5703125" customWidth="1"/>
    <col min="8709" max="8709" width="11.5703125" customWidth="1"/>
    <col min="8710" max="8710" width="24.42578125" customWidth="1"/>
    <col min="8711" max="8711" width="11.5703125" customWidth="1"/>
    <col min="8712" max="8712" width="14.5703125" customWidth="1"/>
    <col min="8713" max="8713" width="16.42578125" customWidth="1"/>
    <col min="8716" max="8716" width="15.5703125" customWidth="1"/>
    <col min="8963" max="8963" width="12.7109375" customWidth="1"/>
    <col min="8964" max="8964" width="12.5703125" customWidth="1"/>
    <col min="8965" max="8965" width="11.5703125" customWidth="1"/>
    <col min="8966" max="8966" width="24.42578125" customWidth="1"/>
    <col min="8967" max="8967" width="11.5703125" customWidth="1"/>
    <col min="8968" max="8968" width="14.5703125" customWidth="1"/>
    <col min="8969" max="8969" width="16.42578125" customWidth="1"/>
    <col min="8972" max="8972" width="15.5703125" customWidth="1"/>
    <col min="9219" max="9219" width="12.7109375" customWidth="1"/>
    <col min="9220" max="9220" width="12.5703125" customWidth="1"/>
    <col min="9221" max="9221" width="11.5703125" customWidth="1"/>
    <col min="9222" max="9222" width="24.42578125" customWidth="1"/>
    <col min="9223" max="9223" width="11.5703125" customWidth="1"/>
    <col min="9224" max="9224" width="14.5703125" customWidth="1"/>
    <col min="9225" max="9225" width="16.42578125" customWidth="1"/>
    <col min="9228" max="9228" width="15.5703125" customWidth="1"/>
    <col min="9475" max="9475" width="12.7109375" customWidth="1"/>
    <col min="9476" max="9476" width="12.5703125" customWidth="1"/>
    <col min="9477" max="9477" width="11.5703125" customWidth="1"/>
    <col min="9478" max="9478" width="24.42578125" customWidth="1"/>
    <col min="9479" max="9479" width="11.5703125" customWidth="1"/>
    <col min="9480" max="9480" width="14.5703125" customWidth="1"/>
    <col min="9481" max="9481" width="16.42578125" customWidth="1"/>
    <col min="9484" max="9484" width="15.5703125" customWidth="1"/>
    <col min="9731" max="9731" width="12.7109375" customWidth="1"/>
    <col min="9732" max="9732" width="12.5703125" customWidth="1"/>
    <col min="9733" max="9733" width="11.5703125" customWidth="1"/>
    <col min="9734" max="9734" width="24.42578125" customWidth="1"/>
    <col min="9735" max="9735" width="11.5703125" customWidth="1"/>
    <col min="9736" max="9736" width="14.5703125" customWidth="1"/>
    <col min="9737" max="9737" width="16.42578125" customWidth="1"/>
    <col min="9740" max="9740" width="15.5703125" customWidth="1"/>
    <col min="9987" max="9987" width="12.7109375" customWidth="1"/>
    <col min="9988" max="9988" width="12.5703125" customWidth="1"/>
    <col min="9989" max="9989" width="11.5703125" customWidth="1"/>
    <col min="9990" max="9990" width="24.42578125" customWidth="1"/>
    <col min="9991" max="9991" width="11.5703125" customWidth="1"/>
    <col min="9992" max="9992" width="14.5703125" customWidth="1"/>
    <col min="9993" max="9993" width="16.42578125" customWidth="1"/>
    <col min="9996" max="9996" width="15.5703125" customWidth="1"/>
    <col min="10243" max="10243" width="12.7109375" customWidth="1"/>
    <col min="10244" max="10244" width="12.5703125" customWidth="1"/>
    <col min="10245" max="10245" width="11.5703125" customWidth="1"/>
    <col min="10246" max="10246" width="24.42578125" customWidth="1"/>
    <col min="10247" max="10247" width="11.5703125" customWidth="1"/>
    <col min="10248" max="10248" width="14.5703125" customWidth="1"/>
    <col min="10249" max="10249" width="16.42578125" customWidth="1"/>
    <col min="10252" max="10252" width="15.5703125" customWidth="1"/>
    <col min="10499" max="10499" width="12.7109375" customWidth="1"/>
    <col min="10500" max="10500" width="12.5703125" customWidth="1"/>
    <col min="10501" max="10501" width="11.5703125" customWidth="1"/>
    <col min="10502" max="10502" width="24.42578125" customWidth="1"/>
    <col min="10503" max="10503" width="11.5703125" customWidth="1"/>
    <col min="10504" max="10504" width="14.5703125" customWidth="1"/>
    <col min="10505" max="10505" width="16.42578125" customWidth="1"/>
    <col min="10508" max="10508" width="15.5703125" customWidth="1"/>
    <col min="10755" max="10755" width="12.7109375" customWidth="1"/>
    <col min="10756" max="10756" width="12.5703125" customWidth="1"/>
    <col min="10757" max="10757" width="11.5703125" customWidth="1"/>
    <col min="10758" max="10758" width="24.42578125" customWidth="1"/>
    <col min="10759" max="10759" width="11.5703125" customWidth="1"/>
    <col min="10760" max="10760" width="14.5703125" customWidth="1"/>
    <col min="10761" max="10761" width="16.42578125" customWidth="1"/>
    <col min="10764" max="10764" width="15.5703125" customWidth="1"/>
    <col min="11011" max="11011" width="12.7109375" customWidth="1"/>
    <col min="11012" max="11012" width="12.5703125" customWidth="1"/>
    <col min="11013" max="11013" width="11.5703125" customWidth="1"/>
    <col min="11014" max="11014" width="24.42578125" customWidth="1"/>
    <col min="11015" max="11015" width="11.5703125" customWidth="1"/>
    <col min="11016" max="11016" width="14.5703125" customWidth="1"/>
    <col min="11017" max="11017" width="16.42578125" customWidth="1"/>
    <col min="11020" max="11020" width="15.5703125" customWidth="1"/>
    <col min="11267" max="11267" width="12.7109375" customWidth="1"/>
    <col min="11268" max="11268" width="12.5703125" customWidth="1"/>
    <col min="11269" max="11269" width="11.5703125" customWidth="1"/>
    <col min="11270" max="11270" width="24.42578125" customWidth="1"/>
    <col min="11271" max="11271" width="11.5703125" customWidth="1"/>
    <col min="11272" max="11272" width="14.5703125" customWidth="1"/>
    <col min="11273" max="11273" width="16.42578125" customWidth="1"/>
    <col min="11276" max="11276" width="15.5703125" customWidth="1"/>
    <col min="11523" max="11523" width="12.7109375" customWidth="1"/>
    <col min="11524" max="11524" width="12.5703125" customWidth="1"/>
    <col min="11525" max="11525" width="11.5703125" customWidth="1"/>
    <col min="11526" max="11526" width="24.42578125" customWidth="1"/>
    <col min="11527" max="11527" width="11.5703125" customWidth="1"/>
    <col min="11528" max="11528" width="14.5703125" customWidth="1"/>
    <col min="11529" max="11529" width="16.42578125" customWidth="1"/>
    <col min="11532" max="11532" width="15.5703125" customWidth="1"/>
    <col min="11779" max="11779" width="12.7109375" customWidth="1"/>
    <col min="11780" max="11780" width="12.5703125" customWidth="1"/>
    <col min="11781" max="11781" width="11.5703125" customWidth="1"/>
    <col min="11782" max="11782" width="24.42578125" customWidth="1"/>
    <col min="11783" max="11783" width="11.5703125" customWidth="1"/>
    <col min="11784" max="11784" width="14.5703125" customWidth="1"/>
    <col min="11785" max="11785" width="16.42578125" customWidth="1"/>
    <col min="11788" max="11788" width="15.5703125" customWidth="1"/>
    <col min="12035" max="12035" width="12.7109375" customWidth="1"/>
    <col min="12036" max="12036" width="12.5703125" customWidth="1"/>
    <col min="12037" max="12037" width="11.5703125" customWidth="1"/>
    <col min="12038" max="12038" width="24.42578125" customWidth="1"/>
    <col min="12039" max="12039" width="11.5703125" customWidth="1"/>
    <col min="12040" max="12040" width="14.5703125" customWidth="1"/>
    <col min="12041" max="12041" width="16.42578125" customWidth="1"/>
    <col min="12044" max="12044" width="15.5703125" customWidth="1"/>
    <col min="12291" max="12291" width="12.7109375" customWidth="1"/>
    <col min="12292" max="12292" width="12.5703125" customWidth="1"/>
    <col min="12293" max="12293" width="11.5703125" customWidth="1"/>
    <col min="12294" max="12294" width="24.42578125" customWidth="1"/>
    <col min="12295" max="12295" width="11.5703125" customWidth="1"/>
    <col min="12296" max="12296" width="14.5703125" customWidth="1"/>
    <col min="12297" max="12297" width="16.42578125" customWidth="1"/>
    <col min="12300" max="12300" width="15.5703125" customWidth="1"/>
    <col min="12547" max="12547" width="12.7109375" customWidth="1"/>
    <col min="12548" max="12548" width="12.5703125" customWidth="1"/>
    <col min="12549" max="12549" width="11.5703125" customWidth="1"/>
    <col min="12550" max="12550" width="24.42578125" customWidth="1"/>
    <col min="12551" max="12551" width="11.5703125" customWidth="1"/>
    <col min="12552" max="12552" width="14.5703125" customWidth="1"/>
    <col min="12553" max="12553" width="16.42578125" customWidth="1"/>
    <col min="12556" max="12556" width="15.5703125" customWidth="1"/>
    <col min="12803" max="12803" width="12.7109375" customWidth="1"/>
    <col min="12804" max="12804" width="12.5703125" customWidth="1"/>
    <col min="12805" max="12805" width="11.5703125" customWidth="1"/>
    <col min="12806" max="12806" width="24.42578125" customWidth="1"/>
    <col min="12807" max="12807" width="11.5703125" customWidth="1"/>
    <col min="12808" max="12808" width="14.5703125" customWidth="1"/>
    <col min="12809" max="12809" width="16.42578125" customWidth="1"/>
    <col min="12812" max="12812" width="15.5703125" customWidth="1"/>
    <col min="13059" max="13059" width="12.7109375" customWidth="1"/>
    <col min="13060" max="13060" width="12.5703125" customWidth="1"/>
    <col min="13061" max="13061" width="11.5703125" customWidth="1"/>
    <col min="13062" max="13062" width="24.42578125" customWidth="1"/>
    <col min="13063" max="13063" width="11.5703125" customWidth="1"/>
    <col min="13064" max="13064" width="14.5703125" customWidth="1"/>
    <col min="13065" max="13065" width="16.42578125" customWidth="1"/>
    <col min="13068" max="13068" width="15.5703125" customWidth="1"/>
    <col min="13315" max="13315" width="12.7109375" customWidth="1"/>
    <col min="13316" max="13316" width="12.5703125" customWidth="1"/>
    <col min="13317" max="13317" width="11.5703125" customWidth="1"/>
    <col min="13318" max="13318" width="24.42578125" customWidth="1"/>
    <col min="13319" max="13319" width="11.5703125" customWidth="1"/>
    <col min="13320" max="13320" width="14.5703125" customWidth="1"/>
    <col min="13321" max="13321" width="16.42578125" customWidth="1"/>
    <col min="13324" max="13324" width="15.5703125" customWidth="1"/>
    <col min="13571" max="13571" width="12.7109375" customWidth="1"/>
    <col min="13572" max="13572" width="12.5703125" customWidth="1"/>
    <col min="13573" max="13573" width="11.5703125" customWidth="1"/>
    <col min="13574" max="13574" width="24.42578125" customWidth="1"/>
    <col min="13575" max="13575" width="11.5703125" customWidth="1"/>
    <col min="13576" max="13576" width="14.5703125" customWidth="1"/>
    <col min="13577" max="13577" width="16.42578125" customWidth="1"/>
    <col min="13580" max="13580" width="15.5703125" customWidth="1"/>
    <col min="13827" max="13827" width="12.7109375" customWidth="1"/>
    <col min="13828" max="13828" width="12.5703125" customWidth="1"/>
    <col min="13829" max="13829" width="11.5703125" customWidth="1"/>
    <col min="13830" max="13830" width="24.42578125" customWidth="1"/>
    <col min="13831" max="13831" width="11.5703125" customWidth="1"/>
    <col min="13832" max="13832" width="14.5703125" customWidth="1"/>
    <col min="13833" max="13833" width="16.42578125" customWidth="1"/>
    <col min="13836" max="13836" width="15.5703125" customWidth="1"/>
    <col min="14083" max="14083" width="12.7109375" customWidth="1"/>
    <col min="14084" max="14084" width="12.5703125" customWidth="1"/>
    <col min="14085" max="14085" width="11.5703125" customWidth="1"/>
    <col min="14086" max="14086" width="24.42578125" customWidth="1"/>
    <col min="14087" max="14087" width="11.5703125" customWidth="1"/>
    <col min="14088" max="14088" width="14.5703125" customWidth="1"/>
    <col min="14089" max="14089" width="16.42578125" customWidth="1"/>
    <col min="14092" max="14092" width="15.5703125" customWidth="1"/>
    <col min="14339" max="14339" width="12.7109375" customWidth="1"/>
    <col min="14340" max="14340" width="12.5703125" customWidth="1"/>
    <col min="14341" max="14341" width="11.5703125" customWidth="1"/>
    <col min="14342" max="14342" width="24.42578125" customWidth="1"/>
    <col min="14343" max="14343" width="11.5703125" customWidth="1"/>
    <col min="14344" max="14344" width="14.5703125" customWidth="1"/>
    <col min="14345" max="14345" width="16.42578125" customWidth="1"/>
    <col min="14348" max="14348" width="15.5703125" customWidth="1"/>
    <col min="14595" max="14595" width="12.7109375" customWidth="1"/>
    <col min="14596" max="14596" width="12.5703125" customWidth="1"/>
    <col min="14597" max="14597" width="11.5703125" customWidth="1"/>
    <col min="14598" max="14598" width="24.42578125" customWidth="1"/>
    <col min="14599" max="14599" width="11.5703125" customWidth="1"/>
    <col min="14600" max="14600" width="14.5703125" customWidth="1"/>
    <col min="14601" max="14601" width="16.42578125" customWidth="1"/>
    <col min="14604" max="14604" width="15.5703125" customWidth="1"/>
    <col min="14851" max="14851" width="12.7109375" customWidth="1"/>
    <col min="14852" max="14852" width="12.5703125" customWidth="1"/>
    <col min="14853" max="14853" width="11.5703125" customWidth="1"/>
    <col min="14854" max="14854" width="24.42578125" customWidth="1"/>
    <col min="14855" max="14855" width="11.5703125" customWidth="1"/>
    <col min="14856" max="14856" width="14.5703125" customWidth="1"/>
    <col min="14857" max="14857" width="16.42578125" customWidth="1"/>
    <col min="14860" max="14860" width="15.5703125" customWidth="1"/>
    <col min="15107" max="15107" width="12.7109375" customWidth="1"/>
    <col min="15108" max="15108" width="12.5703125" customWidth="1"/>
    <col min="15109" max="15109" width="11.5703125" customWidth="1"/>
    <col min="15110" max="15110" width="24.42578125" customWidth="1"/>
    <col min="15111" max="15111" width="11.5703125" customWidth="1"/>
    <col min="15112" max="15112" width="14.5703125" customWidth="1"/>
    <col min="15113" max="15113" width="16.42578125" customWidth="1"/>
    <col min="15116" max="15116" width="15.5703125" customWidth="1"/>
    <col min="15363" max="15363" width="12.7109375" customWidth="1"/>
    <col min="15364" max="15364" width="12.5703125" customWidth="1"/>
    <col min="15365" max="15365" width="11.5703125" customWidth="1"/>
    <col min="15366" max="15366" width="24.42578125" customWidth="1"/>
    <col min="15367" max="15367" width="11.5703125" customWidth="1"/>
    <col min="15368" max="15368" width="14.5703125" customWidth="1"/>
    <col min="15369" max="15369" width="16.42578125" customWidth="1"/>
    <col min="15372" max="15372" width="15.5703125" customWidth="1"/>
    <col min="15619" max="15619" width="12.7109375" customWidth="1"/>
    <col min="15620" max="15620" width="12.5703125" customWidth="1"/>
    <col min="15621" max="15621" width="11.5703125" customWidth="1"/>
    <col min="15622" max="15622" width="24.42578125" customWidth="1"/>
    <col min="15623" max="15623" width="11.5703125" customWidth="1"/>
    <col min="15624" max="15624" width="14.5703125" customWidth="1"/>
    <col min="15625" max="15625" width="16.42578125" customWidth="1"/>
    <col min="15628" max="15628" width="15.5703125" customWidth="1"/>
    <col min="15875" max="15875" width="12.7109375" customWidth="1"/>
    <col min="15876" max="15876" width="12.5703125" customWidth="1"/>
    <col min="15877" max="15877" width="11.5703125" customWidth="1"/>
    <col min="15878" max="15878" width="24.42578125" customWidth="1"/>
    <col min="15879" max="15879" width="11.5703125" customWidth="1"/>
    <col min="15880" max="15880" width="14.5703125" customWidth="1"/>
    <col min="15881" max="15881" width="16.42578125" customWidth="1"/>
    <col min="15884" max="15884" width="15.5703125" customWidth="1"/>
    <col min="16131" max="16131" width="12.7109375" customWidth="1"/>
    <col min="16132" max="16132" width="12.5703125" customWidth="1"/>
    <col min="16133" max="16133" width="11.5703125" customWidth="1"/>
    <col min="16134" max="16134" width="24.42578125" customWidth="1"/>
    <col min="16135" max="16135" width="11.5703125" customWidth="1"/>
    <col min="16136" max="16136" width="14.5703125" customWidth="1"/>
    <col min="16137" max="16137" width="16.42578125" customWidth="1"/>
    <col min="16140" max="16140" width="15.5703125" customWidth="1"/>
  </cols>
  <sheetData>
    <row r="1" spans="2:12" ht="35.25" customHeight="1" thickBot="1">
      <c r="C1" s="1703" t="s">
        <v>1010</v>
      </c>
      <c r="D1" s="1704"/>
      <c r="E1" s="1704"/>
      <c r="F1" s="1704"/>
      <c r="G1" s="1704"/>
      <c r="H1" s="1704"/>
      <c r="I1" s="1704"/>
      <c r="J1" s="1704"/>
      <c r="K1" s="1705"/>
    </row>
    <row r="2" spans="2:12" ht="35.25" customHeight="1" thickBot="1">
      <c r="C2" s="1703" t="s">
        <v>1010</v>
      </c>
      <c r="D2" s="1704"/>
      <c r="E2" s="1704"/>
      <c r="F2" s="1704"/>
      <c r="G2" s="1704"/>
      <c r="H2" s="1704"/>
      <c r="I2" s="1704"/>
      <c r="J2" s="1704"/>
      <c r="K2" s="1705"/>
    </row>
    <row r="3" spans="2:12" s="1" customFormat="1" ht="36" customHeight="1" thickBot="1">
      <c r="C3" s="1703" t="s">
        <v>1011</v>
      </c>
      <c r="D3" s="1704"/>
      <c r="E3" s="1704"/>
      <c r="F3" s="1704"/>
      <c r="G3" s="1704"/>
      <c r="H3" s="1704"/>
      <c r="I3" s="1704"/>
      <c r="J3" s="1704"/>
      <c r="K3" s="1705"/>
    </row>
    <row r="4" spans="2:12" s="1" customFormat="1" ht="20.25" customHeight="1" thickBot="1">
      <c r="B4" s="86"/>
      <c r="C4" s="87"/>
      <c r="D4" s="88"/>
      <c r="E4" s="88"/>
      <c r="F4" s="88"/>
      <c r="G4" s="88"/>
      <c r="H4" s="88"/>
      <c r="I4" s="88"/>
      <c r="J4" s="88"/>
      <c r="K4" s="88"/>
      <c r="L4" s="86"/>
    </row>
    <row r="5" spans="2:12" s="1" customFormat="1" ht="30.75" customHeight="1" thickBot="1">
      <c r="B5" s="1117" t="s">
        <v>39</v>
      </c>
      <c r="C5" s="1118"/>
      <c r="D5" s="1118"/>
      <c r="E5" s="1118"/>
      <c r="F5" s="1118"/>
      <c r="G5" s="1118"/>
      <c r="H5" s="1118"/>
      <c r="I5" s="1118"/>
      <c r="J5" s="1118"/>
      <c r="K5" s="1118"/>
      <c r="L5" s="1119"/>
    </row>
    <row r="6" spans="2:12" s="1" customFormat="1" ht="58.5" customHeight="1" thickBot="1">
      <c r="B6" s="1709" t="s">
        <v>625</v>
      </c>
      <c r="C6" s="1710"/>
      <c r="D6" s="1710"/>
      <c r="E6" s="1710"/>
      <c r="F6" s="1710"/>
      <c r="G6" s="1710"/>
      <c r="H6" s="1710"/>
      <c r="I6" s="1710"/>
      <c r="J6" s="1710"/>
      <c r="K6" s="1710"/>
      <c r="L6" s="1711"/>
    </row>
    <row r="7" spans="2:12" s="1" customFormat="1" ht="34.5" customHeight="1" thickBot="1">
      <c r="B7" s="1700" t="s">
        <v>308</v>
      </c>
      <c r="C7" s="1701"/>
      <c r="D7" s="1701"/>
      <c r="E7" s="1701"/>
      <c r="F7" s="1701"/>
      <c r="G7" s="1701"/>
      <c r="H7" s="1701"/>
      <c r="I7" s="1701"/>
      <c r="J7" s="1701"/>
      <c r="K7" s="1701"/>
      <c r="L7" s="1702"/>
    </row>
    <row r="8" spans="2:12" s="1" customFormat="1" ht="33" customHeight="1" thickBot="1">
      <c r="B8" s="1700" t="s">
        <v>285</v>
      </c>
      <c r="C8" s="1701"/>
      <c r="D8" s="1701"/>
      <c r="E8" s="1701"/>
      <c r="F8" s="1701"/>
      <c r="G8" s="1701"/>
      <c r="H8" s="1701"/>
      <c r="I8" s="1701"/>
      <c r="J8" s="1701"/>
      <c r="K8" s="1701"/>
      <c r="L8" s="1702"/>
    </row>
    <row r="9" spans="2:12" s="1" customFormat="1" ht="74.25" customHeight="1" thickBot="1">
      <c r="B9" s="1700" t="s">
        <v>293</v>
      </c>
      <c r="C9" s="1701"/>
      <c r="D9" s="1701"/>
      <c r="E9" s="1701"/>
      <c r="F9" s="1701"/>
      <c r="G9" s="1701"/>
      <c r="H9" s="1701"/>
      <c r="I9" s="1701"/>
      <c r="J9" s="1701"/>
      <c r="K9" s="1701"/>
      <c r="L9" s="1702"/>
    </row>
    <row r="10" spans="2:12" s="1" customFormat="1" ht="44.25" customHeight="1" thickBot="1">
      <c r="B10" s="1700" t="s">
        <v>294</v>
      </c>
      <c r="C10" s="1701"/>
      <c r="D10" s="1701"/>
      <c r="E10" s="1701"/>
      <c r="F10" s="1701"/>
      <c r="G10" s="1701"/>
      <c r="H10" s="1701"/>
      <c r="I10" s="1701"/>
      <c r="J10" s="1701"/>
      <c r="K10" s="1701"/>
      <c r="L10" s="1702"/>
    </row>
    <row r="11" spans="2:12" s="1" customFormat="1" ht="73.5" customHeight="1" thickBot="1">
      <c r="B11" s="1700" t="s">
        <v>295</v>
      </c>
      <c r="C11" s="1701"/>
      <c r="D11" s="1701"/>
      <c r="E11" s="1701"/>
      <c r="F11" s="1701"/>
      <c r="G11" s="1701"/>
      <c r="H11" s="1701"/>
      <c r="I11" s="1701"/>
      <c r="J11" s="1701"/>
      <c r="K11" s="1701"/>
      <c r="L11" s="1702"/>
    </row>
    <row r="12" spans="2:12" s="1" customFormat="1" ht="45" customHeight="1" thickBot="1">
      <c r="B12" s="1700" t="s">
        <v>296</v>
      </c>
      <c r="C12" s="1701"/>
      <c r="D12" s="1701"/>
      <c r="E12" s="1701"/>
      <c r="F12" s="1701"/>
      <c r="G12" s="1701"/>
      <c r="H12" s="1701"/>
      <c r="I12" s="1701"/>
      <c r="J12" s="1701"/>
      <c r="K12" s="1701"/>
      <c r="L12" s="1702"/>
    </row>
    <row r="13" spans="2:12" s="1" customFormat="1" ht="23.25" customHeight="1" thickBot="1">
      <c r="B13" s="1700" t="s">
        <v>309</v>
      </c>
      <c r="C13" s="1701"/>
      <c r="D13" s="1701"/>
      <c r="E13" s="1701"/>
      <c r="F13" s="1701"/>
      <c r="G13" s="1701"/>
      <c r="H13" s="1701"/>
      <c r="I13" s="1701"/>
      <c r="J13" s="1701"/>
      <c r="K13" s="1701"/>
      <c r="L13" s="1702"/>
    </row>
    <row r="14" spans="2:12" s="1" customFormat="1" ht="44.25" customHeight="1" thickBot="1">
      <c r="B14" s="1700" t="s">
        <v>289</v>
      </c>
      <c r="C14" s="1701"/>
      <c r="D14" s="1701"/>
      <c r="E14" s="1701"/>
      <c r="F14" s="1701"/>
      <c r="G14" s="1701"/>
      <c r="H14" s="1701"/>
      <c r="I14" s="1701"/>
      <c r="J14" s="1701"/>
      <c r="K14" s="1701"/>
      <c r="L14" s="1702"/>
    </row>
    <row r="15" spans="2:12" s="1" customFormat="1" ht="67.5" customHeight="1" thickBot="1">
      <c r="B15" s="1700" t="s">
        <v>297</v>
      </c>
      <c r="C15" s="1701"/>
      <c r="D15" s="1701"/>
      <c r="E15" s="1701"/>
      <c r="F15" s="1701"/>
      <c r="G15" s="1701"/>
      <c r="H15" s="1701"/>
      <c r="I15" s="1701"/>
      <c r="J15" s="1701"/>
      <c r="K15" s="1701"/>
      <c r="L15" s="1702"/>
    </row>
    <row r="16" spans="2:12" s="1" customFormat="1" ht="98.25" customHeight="1" thickBot="1">
      <c r="B16" s="1700" t="s">
        <v>310</v>
      </c>
      <c r="C16" s="1701"/>
      <c r="D16" s="1701"/>
      <c r="E16" s="1701"/>
      <c r="F16" s="1701"/>
      <c r="G16" s="1701"/>
      <c r="H16" s="1701"/>
      <c r="I16" s="1701"/>
      <c r="J16" s="1701"/>
      <c r="K16" s="1701"/>
      <c r="L16" s="1702"/>
    </row>
    <row r="17" spans="2:12" s="1" customFormat="1" ht="52.5" customHeight="1" thickBot="1">
      <c r="B17" s="1700" t="s">
        <v>298</v>
      </c>
      <c r="C17" s="1701"/>
      <c r="D17" s="1701"/>
      <c r="E17" s="1701"/>
      <c r="F17" s="1701"/>
      <c r="G17" s="1701"/>
      <c r="H17" s="1701"/>
      <c r="I17" s="1701"/>
      <c r="J17" s="1701"/>
      <c r="K17" s="1701"/>
      <c r="L17" s="1702"/>
    </row>
    <row r="18" spans="2:12" s="1" customFormat="1" ht="47.25" customHeight="1" thickBot="1">
      <c r="B18" s="1700" t="s">
        <v>302</v>
      </c>
      <c r="C18" s="1701"/>
      <c r="D18" s="1701"/>
      <c r="E18" s="1701"/>
      <c r="F18" s="1701"/>
      <c r="G18" s="1701"/>
      <c r="H18" s="1701"/>
      <c r="I18" s="1701"/>
      <c r="J18" s="1701"/>
      <c r="K18" s="1701"/>
      <c r="L18" s="1702"/>
    </row>
    <row r="19" spans="2:12" s="1" customFormat="1" ht="94.5" customHeight="1" thickBot="1">
      <c r="B19" s="1700" t="s">
        <v>299</v>
      </c>
      <c r="C19" s="1701"/>
      <c r="D19" s="1701"/>
      <c r="E19" s="1701"/>
      <c r="F19" s="1701"/>
      <c r="G19" s="1701"/>
      <c r="H19" s="1701"/>
      <c r="I19" s="1701"/>
      <c r="J19" s="1701"/>
      <c r="K19" s="1701"/>
      <c r="L19" s="1702"/>
    </row>
    <row r="20" spans="2:12" s="1" customFormat="1" ht="153" customHeight="1" thickBot="1">
      <c r="B20" s="1700" t="s">
        <v>984</v>
      </c>
      <c r="C20" s="1701"/>
      <c r="D20" s="1701"/>
      <c r="E20" s="1701"/>
      <c r="F20" s="1701"/>
      <c r="G20" s="1701"/>
      <c r="H20" s="1701"/>
      <c r="I20" s="1701"/>
      <c r="J20" s="1701"/>
      <c r="K20" s="1701"/>
      <c r="L20" s="1702"/>
    </row>
    <row r="21" spans="2:12" s="1" customFormat="1" ht="33.75" customHeight="1" thickBot="1">
      <c r="B21" s="1700" t="s">
        <v>181</v>
      </c>
      <c r="C21" s="1701"/>
      <c r="D21" s="1701"/>
      <c r="E21" s="1701"/>
      <c r="F21" s="1701"/>
      <c r="G21" s="1701"/>
      <c r="H21" s="1701"/>
      <c r="I21" s="1701"/>
      <c r="J21" s="1701"/>
      <c r="K21" s="1701"/>
      <c r="L21" s="1702"/>
    </row>
    <row r="22" spans="2:12" s="1" customFormat="1" ht="34.5" customHeight="1" thickBot="1">
      <c r="B22" s="1700" t="s">
        <v>982</v>
      </c>
      <c r="C22" s="1701"/>
      <c r="D22" s="1701"/>
      <c r="E22" s="1701"/>
      <c r="F22" s="1701"/>
      <c r="G22" s="1701"/>
      <c r="H22" s="1701"/>
      <c r="I22" s="1701"/>
      <c r="J22" s="1701"/>
      <c r="K22" s="1701"/>
      <c r="L22" s="1702"/>
    </row>
    <row r="23" spans="2:12" s="1" customFormat="1" ht="45.75" customHeight="1" thickBot="1">
      <c r="B23" s="1700" t="s">
        <v>300</v>
      </c>
      <c r="C23" s="1701"/>
      <c r="D23" s="1701"/>
      <c r="E23" s="1701"/>
      <c r="F23" s="1701"/>
      <c r="G23" s="1701"/>
      <c r="H23" s="1701"/>
      <c r="I23" s="1701"/>
      <c r="J23" s="1701"/>
      <c r="K23" s="1701"/>
      <c r="L23" s="1702"/>
    </row>
    <row r="24" spans="2:12" ht="259.5" customHeight="1" thickBot="1">
      <c r="B24" s="1700" t="s">
        <v>311</v>
      </c>
      <c r="C24" s="1701"/>
      <c r="D24" s="1701"/>
      <c r="E24" s="1701"/>
      <c r="F24" s="1701"/>
      <c r="G24" s="1701"/>
      <c r="H24" s="1701"/>
      <c r="I24" s="1701"/>
      <c r="J24" s="1701"/>
      <c r="K24" s="1701"/>
      <c r="L24" s="1702"/>
    </row>
    <row r="25" spans="2:12">
      <c r="B25" s="89"/>
      <c r="C25" s="89"/>
      <c r="D25" s="89"/>
      <c r="E25" s="89"/>
      <c r="F25" s="89"/>
      <c r="G25" s="89"/>
      <c r="H25" s="89"/>
      <c r="I25" s="89"/>
      <c r="J25" s="89"/>
      <c r="K25" s="89"/>
      <c r="L25" s="89"/>
    </row>
  </sheetData>
  <customSheetViews>
    <customSheetView guid="{C56B3D6B-3B98-4A17-BD3C-B9F218E372DD}" showGridLines="0" fitToPage="1" state="hidden">
      <selection activeCell="B65" sqref="B65"/>
      <pageMargins left="0.7" right="0.7" top="0.48" bottom="0.45" header="0.3" footer="0.3"/>
      <printOptions horizontalCentered="1"/>
      <pageSetup scale="56" orientation="portrait" r:id="rId1"/>
    </customSheetView>
    <customSheetView guid="{108BB875-1A79-407F-97F6-6D743F46DF3B}" showGridLines="0" fitToPage="1" state="hidden">
      <selection activeCell="B65" sqref="B65"/>
      <pageMargins left="0.7" right="0.7" top="0.48" bottom="0.45" header="0.3" footer="0.3"/>
      <printOptions horizontalCentered="1"/>
      <pageSetup scale="56" orientation="portrait" r:id="rId2"/>
    </customSheetView>
  </customSheetViews>
  <mergeCells count="23">
    <mergeCell ref="C1:K1"/>
    <mergeCell ref="B9:L9"/>
    <mergeCell ref="B10:L10"/>
    <mergeCell ref="B11:L11"/>
    <mergeCell ref="B8:L8"/>
    <mergeCell ref="C2:K2"/>
    <mergeCell ref="C3:K3"/>
    <mergeCell ref="B5:L5"/>
    <mergeCell ref="B6:L6"/>
    <mergeCell ref="B7:L7"/>
    <mergeCell ref="B24:L24"/>
    <mergeCell ref="B20:L20"/>
    <mergeCell ref="B12:L12"/>
    <mergeCell ref="B13:L13"/>
    <mergeCell ref="B21:L21"/>
    <mergeCell ref="B22:L22"/>
    <mergeCell ref="B23:L23"/>
    <mergeCell ref="B19:L19"/>
    <mergeCell ref="B14:L14"/>
    <mergeCell ref="B15:L15"/>
    <mergeCell ref="B16:L16"/>
    <mergeCell ref="B17:L17"/>
    <mergeCell ref="B18:L18"/>
  </mergeCells>
  <printOptions horizontalCentered="1"/>
  <pageMargins left="0.7" right="0.7" top="0.48" bottom="0.45" header="0.3" footer="0.3"/>
  <pageSetup scale="52"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32"/>
  <sheetViews>
    <sheetView showGridLines="0" showRowColHeaders="0" workbookViewId="0">
      <selection activeCell="L28" sqref="L28:L30"/>
    </sheetView>
  </sheetViews>
  <sheetFormatPr defaultColWidth="9.28515625" defaultRowHeight="12.75"/>
  <cols>
    <col min="1" max="1" width="9.28515625" style="111"/>
    <col min="2" max="2" width="8.7109375" style="111" customWidth="1"/>
    <col min="3" max="3" width="5" style="111" customWidth="1"/>
    <col min="4" max="7" width="9.28515625" style="111"/>
    <col min="8" max="8" width="12.28515625" style="111" customWidth="1"/>
    <col min="9" max="9" width="13" style="111" customWidth="1"/>
    <col min="10" max="10" width="9.28515625" style="111"/>
    <col min="11" max="11" width="10.28515625" style="111" customWidth="1"/>
    <col min="12" max="16384" width="9.28515625" style="111"/>
  </cols>
  <sheetData>
    <row r="1" spans="1:11" ht="13.5" thickBot="1"/>
    <row r="2" spans="1:11" ht="15">
      <c r="B2" s="112"/>
      <c r="C2" s="113"/>
      <c r="D2" s="114"/>
      <c r="E2" s="114"/>
      <c r="F2" s="114"/>
      <c r="G2" s="114"/>
      <c r="H2" s="114"/>
      <c r="I2" s="114"/>
      <c r="J2" s="115"/>
      <c r="K2" s="116"/>
    </row>
    <row r="3" spans="1:11" ht="13.5" thickBot="1">
      <c r="B3" s="117"/>
      <c r="C3" s="118"/>
      <c r="D3" s="118"/>
      <c r="E3" s="118"/>
      <c r="F3" s="118"/>
      <c r="G3" s="118"/>
      <c r="H3" s="118"/>
      <c r="I3" s="118"/>
      <c r="J3" s="118"/>
      <c r="K3" s="119"/>
    </row>
    <row r="4" spans="1:11" ht="33" customHeight="1">
      <c r="B4" s="1715" t="s">
        <v>338</v>
      </c>
      <c r="C4" s="1716"/>
      <c r="D4" s="1716"/>
      <c r="E4" s="1716"/>
      <c r="F4" s="1716"/>
      <c r="G4" s="1716"/>
      <c r="H4" s="1716"/>
      <c r="I4" s="1716"/>
      <c r="J4" s="1716"/>
      <c r="K4" s="1717"/>
    </row>
    <row r="5" spans="1:11" ht="54" customHeight="1">
      <c r="B5" s="1718" t="s">
        <v>339</v>
      </c>
      <c r="C5" s="1719"/>
      <c r="D5" s="1719"/>
      <c r="E5" s="1719"/>
      <c r="F5" s="1719"/>
      <c r="G5" s="1719"/>
      <c r="H5" s="1719"/>
      <c r="I5" s="1719"/>
      <c r="J5" s="1719"/>
      <c r="K5" s="1720"/>
    </row>
    <row r="6" spans="1:11" ht="27" customHeight="1">
      <c r="A6" s="120"/>
      <c r="B6" s="1721" t="s">
        <v>340</v>
      </c>
      <c r="C6" s="1722"/>
      <c r="D6" s="1722"/>
      <c r="E6" s="1722"/>
      <c r="F6" s="1722"/>
      <c r="G6" s="1722"/>
      <c r="H6" s="121"/>
      <c r="I6" s="121"/>
      <c r="J6" s="121"/>
      <c r="K6" s="122"/>
    </row>
    <row r="7" spans="1:11" ht="23.25" customHeight="1">
      <c r="A7" s="120"/>
      <c r="B7" s="1721" t="s">
        <v>341</v>
      </c>
      <c r="C7" s="1722"/>
      <c r="D7" s="1722"/>
      <c r="E7" s="1722"/>
      <c r="F7" s="121"/>
      <c r="G7" s="121"/>
      <c r="H7" s="1723"/>
      <c r="I7" s="1723"/>
      <c r="J7" s="1723" t="s">
        <v>342</v>
      </c>
      <c r="K7" s="1724"/>
    </row>
    <row r="8" spans="1:11" ht="23.25" customHeight="1">
      <c r="A8" s="123"/>
      <c r="B8" s="1725" t="s">
        <v>343</v>
      </c>
      <c r="C8" s="1726"/>
      <c r="D8" s="1726"/>
      <c r="E8" s="1726"/>
      <c r="F8" s="1726"/>
      <c r="G8" s="1726"/>
      <c r="H8" s="1726"/>
      <c r="I8" s="1726"/>
      <c r="J8" s="1726"/>
      <c r="K8" s="1727"/>
    </row>
    <row r="9" spans="1:11" ht="21.75" customHeight="1">
      <c r="A9" s="123"/>
      <c r="B9" s="1728" t="s">
        <v>344</v>
      </c>
      <c r="C9" s="1729"/>
      <c r="D9" s="1729"/>
      <c r="E9" s="1729"/>
      <c r="F9" s="1729"/>
      <c r="G9" s="1729"/>
      <c r="H9" s="1729"/>
      <c r="I9" s="1729"/>
      <c r="J9" s="1729"/>
      <c r="K9" s="1730"/>
    </row>
    <row r="10" spans="1:11" ht="31.5" customHeight="1">
      <c r="B10" s="124"/>
      <c r="C10" s="1731" t="s">
        <v>345</v>
      </c>
      <c r="D10" s="1731"/>
      <c r="E10" s="1731"/>
      <c r="F10" s="1731"/>
      <c r="G10" s="1731"/>
      <c r="H10" s="1731"/>
      <c r="I10" s="1731"/>
      <c r="J10" s="1731"/>
      <c r="K10" s="1732"/>
    </row>
    <row r="11" spans="1:11" ht="20.25" customHeight="1">
      <c r="B11" s="125"/>
      <c r="C11" s="126"/>
      <c r="D11" s="1733" t="s">
        <v>346</v>
      </c>
      <c r="E11" s="1734"/>
      <c r="F11" s="1734"/>
      <c r="G11" s="1734"/>
      <c r="H11" s="1734" t="s">
        <v>347</v>
      </c>
      <c r="I11" s="1734"/>
      <c r="J11" s="1734"/>
      <c r="K11" s="1735"/>
    </row>
    <row r="12" spans="1:11" ht="21" customHeight="1">
      <c r="B12" s="127"/>
      <c r="C12" s="128" t="s">
        <v>348</v>
      </c>
      <c r="D12" s="1712" t="s">
        <v>349</v>
      </c>
      <c r="E12" s="1713"/>
      <c r="F12" s="1713"/>
      <c r="G12" s="1713"/>
      <c r="H12" s="1713" t="s">
        <v>350</v>
      </c>
      <c r="I12" s="1713"/>
      <c r="J12" s="1713"/>
      <c r="K12" s="1714"/>
    </row>
    <row r="13" spans="1:11" ht="31.5" customHeight="1">
      <c r="B13" s="127"/>
      <c r="C13" s="128" t="s">
        <v>351</v>
      </c>
      <c r="D13" s="1712" t="s">
        <v>352</v>
      </c>
      <c r="E13" s="1713"/>
      <c r="F13" s="1713"/>
      <c r="G13" s="1713"/>
      <c r="H13" s="1713" t="s">
        <v>353</v>
      </c>
      <c r="I13" s="1713"/>
      <c r="J13" s="1713"/>
      <c r="K13" s="1714"/>
    </row>
    <row r="14" spans="1:11" ht="31.5" customHeight="1">
      <c r="B14" s="127"/>
      <c r="C14" s="128" t="s">
        <v>354</v>
      </c>
      <c r="D14" s="1712" t="s">
        <v>355</v>
      </c>
      <c r="E14" s="1713"/>
      <c r="F14" s="1713"/>
      <c r="G14" s="1713"/>
      <c r="H14" s="1713" t="s">
        <v>350</v>
      </c>
      <c r="I14" s="1713"/>
      <c r="J14" s="1713"/>
      <c r="K14" s="1714"/>
    </row>
    <row r="15" spans="1:11" ht="34.5" customHeight="1">
      <c r="B15" s="127"/>
      <c r="C15" s="128" t="s">
        <v>356</v>
      </c>
      <c r="D15" s="1736" t="s">
        <v>357</v>
      </c>
      <c r="E15" s="1737"/>
      <c r="F15" s="1737"/>
      <c r="G15" s="1738"/>
      <c r="H15" s="1739" t="s">
        <v>358</v>
      </c>
      <c r="I15" s="1737"/>
      <c r="J15" s="1737"/>
      <c r="K15" s="1740"/>
    </row>
    <row r="16" spans="1:11" ht="71.25" customHeight="1">
      <c r="B16" s="127"/>
      <c r="C16" s="128" t="s">
        <v>359</v>
      </c>
      <c r="D16" s="1736" t="s">
        <v>360</v>
      </c>
      <c r="E16" s="1737"/>
      <c r="F16" s="1737"/>
      <c r="G16" s="1738"/>
      <c r="H16" s="1713" t="s">
        <v>361</v>
      </c>
      <c r="I16" s="1713"/>
      <c r="J16" s="1713"/>
      <c r="K16" s="1714"/>
    </row>
    <row r="17" spans="2:11" ht="31.5" customHeight="1">
      <c r="B17" s="127"/>
      <c r="C17" s="128" t="s">
        <v>362</v>
      </c>
      <c r="D17" s="1712" t="s">
        <v>363</v>
      </c>
      <c r="E17" s="1713"/>
      <c r="F17" s="1713"/>
      <c r="G17" s="1713"/>
      <c r="H17" s="1713" t="s">
        <v>364</v>
      </c>
      <c r="I17" s="1713"/>
      <c r="J17" s="1713"/>
      <c r="K17" s="1714"/>
    </row>
    <row r="18" spans="2:11" ht="58.5" customHeight="1">
      <c r="B18" s="127"/>
      <c r="C18" s="129" t="s">
        <v>365</v>
      </c>
      <c r="D18" s="1741" t="s">
        <v>366</v>
      </c>
      <c r="E18" s="1742"/>
      <c r="F18" s="1742"/>
      <c r="G18" s="1742"/>
      <c r="H18" s="1742" t="s">
        <v>367</v>
      </c>
      <c r="I18" s="1742"/>
      <c r="J18" s="1742"/>
      <c r="K18" s="1743"/>
    </row>
    <row r="19" spans="2:11" ht="40.5" customHeight="1">
      <c r="B19" s="127"/>
      <c r="C19" s="130"/>
      <c r="D19" s="131"/>
      <c r="E19" s="131"/>
      <c r="F19" s="131"/>
      <c r="G19" s="132"/>
      <c r="H19" s="1744" t="s">
        <v>368</v>
      </c>
      <c r="I19" s="1744"/>
      <c r="J19" s="1744"/>
      <c r="K19" s="1745"/>
    </row>
    <row r="20" spans="2:11" ht="40.5" customHeight="1">
      <c r="B20" s="127"/>
      <c r="C20" s="130"/>
      <c r="D20" s="131"/>
      <c r="E20" s="131"/>
      <c r="F20" s="131"/>
      <c r="G20" s="132"/>
      <c r="H20" s="1744" t="s">
        <v>369</v>
      </c>
      <c r="I20" s="1744"/>
      <c r="J20" s="1744"/>
      <c r="K20" s="1745"/>
    </row>
    <row r="21" spans="2:11" ht="40.5" customHeight="1">
      <c r="B21" s="127"/>
      <c r="C21" s="130"/>
      <c r="D21" s="131"/>
      <c r="E21" s="131"/>
      <c r="F21" s="131"/>
      <c r="G21" s="132"/>
      <c r="H21" s="1744" t="s">
        <v>370</v>
      </c>
      <c r="I21" s="1744"/>
      <c r="J21" s="1744"/>
      <c r="K21" s="1745"/>
    </row>
    <row r="22" spans="2:11" ht="40.5" customHeight="1">
      <c r="B22" s="127"/>
      <c r="C22" s="133"/>
      <c r="D22" s="134"/>
      <c r="E22" s="134"/>
      <c r="F22" s="134"/>
      <c r="G22" s="135"/>
      <c r="H22" s="1746" t="s">
        <v>371</v>
      </c>
      <c r="I22" s="1746"/>
      <c r="J22" s="1746"/>
      <c r="K22" s="1747"/>
    </row>
    <row r="23" spans="2:11" ht="24.75" customHeight="1">
      <c r="B23" s="127"/>
      <c r="C23" s="128" t="s">
        <v>372</v>
      </c>
      <c r="D23" s="1748" t="s">
        <v>373</v>
      </c>
      <c r="E23" s="1749"/>
      <c r="F23" s="1749"/>
      <c r="G23" s="1749"/>
      <c r="H23" s="1713" t="s">
        <v>374</v>
      </c>
      <c r="I23" s="1713"/>
      <c r="J23" s="1713"/>
      <c r="K23" s="1714"/>
    </row>
    <row r="24" spans="2:11" ht="24.75" customHeight="1">
      <c r="B24" s="127"/>
      <c r="C24" s="128" t="s">
        <v>375</v>
      </c>
      <c r="D24" s="1748" t="s">
        <v>376</v>
      </c>
      <c r="E24" s="1749"/>
      <c r="F24" s="1749"/>
      <c r="G24" s="1749"/>
      <c r="H24" s="1713" t="s">
        <v>377</v>
      </c>
      <c r="I24" s="1713"/>
      <c r="J24" s="1713"/>
      <c r="K24" s="1714"/>
    </row>
    <row r="25" spans="2:11" ht="24.75" customHeight="1">
      <c r="B25" s="127"/>
      <c r="C25" s="128" t="s">
        <v>378</v>
      </c>
      <c r="D25" s="1748" t="s">
        <v>379</v>
      </c>
      <c r="E25" s="1749"/>
      <c r="F25" s="1749"/>
      <c r="G25" s="1749"/>
      <c r="H25" s="1713" t="s">
        <v>380</v>
      </c>
      <c r="I25" s="1713"/>
      <c r="J25" s="1713"/>
      <c r="K25" s="1714"/>
    </row>
    <row r="26" spans="2:11" ht="33" customHeight="1">
      <c r="B26" s="124"/>
      <c r="C26" s="128" t="s">
        <v>381</v>
      </c>
      <c r="D26" s="1748" t="s">
        <v>382</v>
      </c>
      <c r="E26" s="1749"/>
      <c r="F26" s="1749"/>
      <c r="G26" s="1749"/>
      <c r="H26" s="1713" t="s">
        <v>350</v>
      </c>
      <c r="I26" s="1713"/>
      <c r="J26" s="1713"/>
      <c r="K26" s="1714"/>
    </row>
    <row r="27" spans="2:11" ht="33" customHeight="1">
      <c r="B27" s="1750" t="s">
        <v>383</v>
      </c>
      <c r="C27" s="1751"/>
      <c r="D27" s="1751"/>
      <c r="E27" s="1751"/>
      <c r="F27" s="1751"/>
      <c r="G27" s="1751"/>
      <c r="H27" s="1751"/>
      <c r="I27" s="1751"/>
      <c r="J27" s="1751"/>
      <c r="K27" s="1752"/>
    </row>
    <row r="28" spans="2:11" ht="24.75" customHeight="1">
      <c r="B28" s="1753" t="s">
        <v>384</v>
      </c>
      <c r="C28" s="1754"/>
      <c r="D28" s="1754"/>
      <c r="E28" s="1754"/>
      <c r="F28" s="1754"/>
      <c r="G28" s="1754"/>
      <c r="H28" s="1754"/>
      <c r="I28" s="1754"/>
      <c r="J28" s="1754"/>
      <c r="K28" s="1755"/>
    </row>
    <row r="29" spans="2:11" ht="50.25" customHeight="1">
      <c r="B29" s="1756" t="s">
        <v>334</v>
      </c>
      <c r="C29" s="1757"/>
      <c r="D29" s="1757"/>
      <c r="E29" s="1757"/>
      <c r="F29" s="1757"/>
      <c r="G29" s="1757"/>
      <c r="H29" s="1757"/>
      <c r="I29" s="1757"/>
      <c r="J29" s="1757"/>
      <c r="K29" s="1758"/>
    </row>
    <row r="30" spans="2:11" ht="6" customHeight="1" thickBot="1">
      <c r="B30" s="136"/>
      <c r="C30" s="137"/>
      <c r="D30" s="137"/>
      <c r="E30" s="137"/>
      <c r="F30" s="137"/>
      <c r="G30" s="137"/>
      <c r="H30" s="137"/>
      <c r="I30" s="137"/>
      <c r="J30" s="137"/>
      <c r="K30" s="138"/>
    </row>
    <row r="31" spans="2:11">
      <c r="C31" s="139"/>
      <c r="D31" s="139"/>
      <c r="E31" s="139"/>
      <c r="F31" s="139"/>
      <c r="G31" s="139"/>
      <c r="H31" s="139"/>
      <c r="I31" s="139"/>
      <c r="J31" s="139"/>
      <c r="K31" s="139"/>
    </row>
    <row r="32" spans="2:11">
      <c r="C32" s="139"/>
      <c r="D32" s="139"/>
      <c r="E32" s="139"/>
      <c r="F32" s="139"/>
      <c r="G32" s="139"/>
      <c r="H32" s="139"/>
      <c r="I32" s="139"/>
      <c r="J32" s="139"/>
      <c r="K32" s="139"/>
    </row>
  </sheetData>
  <sheetProtection password="D96B" sheet="1" objects="1" scenarios="1"/>
  <customSheetViews>
    <customSheetView guid="{C56B3D6B-3B98-4A17-BD3C-B9F218E372DD}" showGridLines="0" showRowCol="0" fitToPage="1" state="hidden">
      <selection activeCell="L28" sqref="L28:L30"/>
      <pageMargins left="0.7" right="0.7" top="0.75" bottom="0.75" header="0.3" footer="0.3"/>
      <printOptions horizontalCentered="1"/>
      <pageSetup scale="79" orientation="portrait" r:id="rId1"/>
    </customSheetView>
    <customSheetView guid="{108BB875-1A79-407F-97F6-6D743F46DF3B}" showGridLines="0" showRowCol="0" fitToPage="1" state="hidden">
      <selection activeCell="L28" sqref="L28:L30"/>
      <pageMargins left="0.7" right="0.7" top="0.75" bottom="0.75" header="0.3" footer="0.3"/>
      <printOptions horizontalCentered="1"/>
      <pageSetup scale="79" orientation="portrait" r:id="rId2"/>
    </customSheetView>
  </customSheetViews>
  <mergeCells count="40">
    <mergeCell ref="B27:K27"/>
    <mergeCell ref="B28:K28"/>
    <mergeCell ref="B29:K29"/>
    <mergeCell ref="D24:G24"/>
    <mergeCell ref="H24:K24"/>
    <mergeCell ref="D25:G25"/>
    <mergeCell ref="H25:K25"/>
    <mergeCell ref="D26:G26"/>
    <mergeCell ref="H26:K26"/>
    <mergeCell ref="H19:K19"/>
    <mergeCell ref="H20:K20"/>
    <mergeCell ref="H21:K21"/>
    <mergeCell ref="H22:K22"/>
    <mergeCell ref="D23:G23"/>
    <mergeCell ref="H23:K23"/>
    <mergeCell ref="D16:G16"/>
    <mergeCell ref="H16:K16"/>
    <mergeCell ref="D17:G17"/>
    <mergeCell ref="H17:K17"/>
    <mergeCell ref="D18:G18"/>
    <mergeCell ref="H18:K18"/>
    <mergeCell ref="D13:G13"/>
    <mergeCell ref="H13:K13"/>
    <mergeCell ref="D14:G14"/>
    <mergeCell ref="H14:K14"/>
    <mergeCell ref="D15:G15"/>
    <mergeCell ref="H15:K15"/>
    <mergeCell ref="D12:G12"/>
    <mergeCell ref="H12:K12"/>
    <mergeCell ref="B4:K4"/>
    <mergeCell ref="B5:K5"/>
    <mergeCell ref="B6:G6"/>
    <mergeCell ref="B7:E7"/>
    <mergeCell ref="H7:I7"/>
    <mergeCell ref="J7:K7"/>
    <mergeCell ref="B8:K8"/>
    <mergeCell ref="B9:K9"/>
    <mergeCell ref="C10:K10"/>
    <mergeCell ref="D11:G11"/>
    <mergeCell ref="H11:K11"/>
  </mergeCells>
  <hyperlinks>
    <hyperlink ref="B6:E6" r:id="rId3" display="Program Process and Eligibility Requirements" xr:uid="{00000000-0004-0000-1000-000000000000}"/>
    <hyperlink ref="B7:E7" r:id="rId4" display="Contact the Program Office" xr:uid="{00000000-0004-0000-1000-000001000000}"/>
  </hyperlinks>
  <printOptions horizontalCentered="1"/>
  <pageMargins left="0.7" right="0.7" top="0.75" bottom="0.75" header="0.3" footer="0.3"/>
  <pageSetup scale="74"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32"/>
  <sheetViews>
    <sheetView showGridLines="0" showRowColHeaders="0" workbookViewId="0">
      <selection activeCell="L28" sqref="L28:L30"/>
    </sheetView>
  </sheetViews>
  <sheetFormatPr defaultColWidth="9.28515625" defaultRowHeight="12.75"/>
  <cols>
    <col min="1" max="1" width="9.28515625" style="111"/>
    <col min="2" max="2" width="8.7109375" style="111" customWidth="1"/>
    <col min="3" max="3" width="5" style="111" customWidth="1"/>
    <col min="4" max="7" width="9.28515625" style="111"/>
    <col min="8" max="8" width="12.28515625" style="111" customWidth="1"/>
    <col min="9" max="9" width="13" style="111" customWidth="1"/>
    <col min="10" max="10" width="9.28515625" style="111"/>
    <col min="11" max="11" width="10.28515625" style="111" customWidth="1"/>
    <col min="12" max="16384" width="9.28515625" style="111"/>
  </cols>
  <sheetData>
    <row r="1" spans="1:11" ht="13.5" thickBot="1"/>
    <row r="2" spans="1:11" ht="15">
      <c r="B2" s="112"/>
      <c r="C2" s="113"/>
      <c r="D2" s="114"/>
      <c r="E2" s="114"/>
      <c r="F2" s="114"/>
      <c r="G2" s="114"/>
      <c r="H2" s="114"/>
      <c r="I2" s="114"/>
      <c r="J2" s="115"/>
      <c r="K2" s="116"/>
    </row>
    <row r="3" spans="1:11" ht="13.5" thickBot="1">
      <c r="B3" s="117"/>
      <c r="C3" s="118"/>
      <c r="D3" s="118"/>
      <c r="E3" s="118"/>
      <c r="F3" s="118"/>
      <c r="G3" s="118"/>
      <c r="H3" s="118"/>
      <c r="I3" s="118"/>
      <c r="J3" s="118"/>
      <c r="K3" s="119"/>
    </row>
    <row r="4" spans="1:11" ht="33" customHeight="1">
      <c r="B4" s="1715" t="s">
        <v>385</v>
      </c>
      <c r="C4" s="1716"/>
      <c r="D4" s="1716"/>
      <c r="E4" s="1716"/>
      <c r="F4" s="1716"/>
      <c r="G4" s="1716"/>
      <c r="H4" s="1716"/>
      <c r="I4" s="1716"/>
      <c r="J4" s="1716"/>
      <c r="K4" s="1717"/>
    </row>
    <row r="5" spans="1:11" ht="54" customHeight="1">
      <c r="B5" s="1718" t="s">
        <v>339</v>
      </c>
      <c r="C5" s="1719"/>
      <c r="D5" s="1719"/>
      <c r="E5" s="1719"/>
      <c r="F5" s="1719"/>
      <c r="G5" s="1719"/>
      <c r="H5" s="1719"/>
      <c r="I5" s="1719"/>
      <c r="J5" s="1719"/>
      <c r="K5" s="1720"/>
    </row>
    <row r="6" spans="1:11" ht="27" customHeight="1">
      <c r="A6" s="120"/>
      <c r="B6" s="1721" t="s">
        <v>340</v>
      </c>
      <c r="C6" s="1722"/>
      <c r="D6" s="1722"/>
      <c r="E6" s="1722"/>
      <c r="F6" s="1722"/>
      <c r="G6" s="1722"/>
      <c r="H6" s="121"/>
      <c r="I6" s="121"/>
      <c r="J6" s="121"/>
      <c r="K6" s="122"/>
    </row>
    <row r="7" spans="1:11" ht="23.25" customHeight="1">
      <c r="A7" s="120"/>
      <c r="B7" s="1721" t="s">
        <v>341</v>
      </c>
      <c r="C7" s="1722"/>
      <c r="D7" s="1722"/>
      <c r="E7" s="1722"/>
      <c r="F7" s="121"/>
      <c r="G7" s="121"/>
      <c r="H7" s="1723"/>
      <c r="I7" s="1723"/>
      <c r="J7" s="1723" t="s">
        <v>386</v>
      </c>
      <c r="K7" s="1724"/>
    </row>
    <row r="8" spans="1:11" ht="23.25" customHeight="1">
      <c r="A8" s="123"/>
      <c r="B8" s="1725" t="s">
        <v>343</v>
      </c>
      <c r="C8" s="1726"/>
      <c r="D8" s="1726"/>
      <c r="E8" s="1726"/>
      <c r="F8" s="1726"/>
      <c r="G8" s="1726"/>
      <c r="H8" s="1726"/>
      <c r="I8" s="1726"/>
      <c r="J8" s="1726"/>
      <c r="K8" s="1727"/>
    </row>
    <row r="9" spans="1:11" ht="21.75" customHeight="1">
      <c r="A9" s="123"/>
      <c r="B9" s="1728" t="s">
        <v>344</v>
      </c>
      <c r="C9" s="1729"/>
      <c r="D9" s="1729"/>
      <c r="E9" s="1729"/>
      <c r="F9" s="1729"/>
      <c r="G9" s="1729"/>
      <c r="H9" s="1729"/>
      <c r="I9" s="1729"/>
      <c r="J9" s="1729"/>
      <c r="K9" s="1730"/>
    </row>
    <row r="10" spans="1:11" ht="31.5" customHeight="1">
      <c r="B10" s="124"/>
      <c r="C10" s="1731" t="s">
        <v>345</v>
      </c>
      <c r="D10" s="1731"/>
      <c r="E10" s="1731"/>
      <c r="F10" s="1731"/>
      <c r="G10" s="1731"/>
      <c r="H10" s="1731"/>
      <c r="I10" s="1731"/>
      <c r="J10" s="1731"/>
      <c r="K10" s="1732"/>
    </row>
    <row r="11" spans="1:11" ht="20.25" customHeight="1">
      <c r="B11" s="125"/>
      <c r="C11" s="126"/>
      <c r="D11" s="1733" t="s">
        <v>346</v>
      </c>
      <c r="E11" s="1734"/>
      <c r="F11" s="1734"/>
      <c r="G11" s="1734"/>
      <c r="H11" s="1734" t="s">
        <v>347</v>
      </c>
      <c r="I11" s="1734"/>
      <c r="J11" s="1734"/>
      <c r="K11" s="1735"/>
    </row>
    <row r="12" spans="1:11" ht="21" customHeight="1">
      <c r="B12" s="127"/>
      <c r="C12" s="128" t="s">
        <v>348</v>
      </c>
      <c r="D12" s="1712" t="s">
        <v>349</v>
      </c>
      <c r="E12" s="1713"/>
      <c r="F12" s="1713"/>
      <c r="G12" s="1713"/>
      <c r="H12" s="1713" t="s">
        <v>350</v>
      </c>
      <c r="I12" s="1713"/>
      <c r="J12" s="1713"/>
      <c r="K12" s="1714"/>
    </row>
    <row r="13" spans="1:11" ht="31.5" customHeight="1">
      <c r="B13" s="127"/>
      <c r="C13" s="128" t="s">
        <v>351</v>
      </c>
      <c r="D13" s="1712" t="s">
        <v>352</v>
      </c>
      <c r="E13" s="1713"/>
      <c r="F13" s="1713"/>
      <c r="G13" s="1713"/>
      <c r="H13" s="1713" t="s">
        <v>353</v>
      </c>
      <c r="I13" s="1713"/>
      <c r="J13" s="1713"/>
      <c r="K13" s="1714"/>
    </row>
    <row r="14" spans="1:11" ht="31.5" customHeight="1">
      <c r="B14" s="127"/>
      <c r="C14" s="128" t="s">
        <v>354</v>
      </c>
      <c r="D14" s="1712" t="s">
        <v>355</v>
      </c>
      <c r="E14" s="1713"/>
      <c r="F14" s="1713"/>
      <c r="G14" s="1713"/>
      <c r="H14" s="1713" t="s">
        <v>350</v>
      </c>
      <c r="I14" s="1713"/>
      <c r="J14" s="1713"/>
      <c r="K14" s="1714"/>
    </row>
    <row r="15" spans="1:11" ht="34.5" customHeight="1">
      <c r="B15" s="127"/>
      <c r="C15" s="128" t="s">
        <v>356</v>
      </c>
      <c r="D15" s="1736" t="s">
        <v>357</v>
      </c>
      <c r="E15" s="1737"/>
      <c r="F15" s="1737"/>
      <c r="G15" s="1738"/>
      <c r="H15" s="1739" t="s">
        <v>358</v>
      </c>
      <c r="I15" s="1737"/>
      <c r="J15" s="1737"/>
      <c r="K15" s="1740"/>
    </row>
    <row r="16" spans="1:11" ht="71.25" customHeight="1">
      <c r="B16" s="127"/>
      <c r="C16" s="128" t="s">
        <v>359</v>
      </c>
      <c r="D16" s="1736" t="s">
        <v>360</v>
      </c>
      <c r="E16" s="1737"/>
      <c r="F16" s="1737"/>
      <c r="G16" s="1738"/>
      <c r="H16" s="1713" t="s">
        <v>361</v>
      </c>
      <c r="I16" s="1713"/>
      <c r="J16" s="1713"/>
      <c r="K16" s="1714"/>
    </row>
    <row r="17" spans="2:11" ht="31.5" customHeight="1">
      <c r="B17" s="127"/>
      <c r="C17" s="128" t="s">
        <v>362</v>
      </c>
      <c r="D17" s="1712" t="s">
        <v>363</v>
      </c>
      <c r="E17" s="1713"/>
      <c r="F17" s="1713"/>
      <c r="G17" s="1713"/>
      <c r="H17" s="1713" t="s">
        <v>364</v>
      </c>
      <c r="I17" s="1713"/>
      <c r="J17" s="1713"/>
      <c r="K17" s="1714"/>
    </row>
    <row r="18" spans="2:11" ht="58.5" customHeight="1">
      <c r="B18" s="127"/>
      <c r="C18" s="129" t="s">
        <v>365</v>
      </c>
      <c r="D18" s="1741" t="s">
        <v>366</v>
      </c>
      <c r="E18" s="1742"/>
      <c r="F18" s="1742"/>
      <c r="G18" s="1742"/>
      <c r="H18" s="1742" t="s">
        <v>367</v>
      </c>
      <c r="I18" s="1742"/>
      <c r="J18" s="1742"/>
      <c r="K18" s="1743"/>
    </row>
    <row r="19" spans="2:11" ht="40.5" customHeight="1">
      <c r="B19" s="127"/>
      <c r="C19" s="130"/>
      <c r="D19" s="131"/>
      <c r="E19" s="131"/>
      <c r="F19" s="131"/>
      <c r="G19" s="132"/>
      <c r="H19" s="1744" t="s">
        <v>368</v>
      </c>
      <c r="I19" s="1744"/>
      <c r="J19" s="1744"/>
      <c r="K19" s="1745"/>
    </row>
    <row r="20" spans="2:11" ht="40.5" customHeight="1">
      <c r="B20" s="127"/>
      <c r="C20" s="130"/>
      <c r="D20" s="131"/>
      <c r="E20" s="131"/>
      <c r="F20" s="131"/>
      <c r="G20" s="132"/>
      <c r="H20" s="1744" t="s">
        <v>369</v>
      </c>
      <c r="I20" s="1744"/>
      <c r="J20" s="1744"/>
      <c r="K20" s="1745"/>
    </row>
    <row r="21" spans="2:11" ht="40.5" customHeight="1">
      <c r="B21" s="127"/>
      <c r="C21" s="130"/>
      <c r="D21" s="131"/>
      <c r="E21" s="131"/>
      <c r="F21" s="131"/>
      <c r="G21" s="132"/>
      <c r="H21" s="1744" t="s">
        <v>370</v>
      </c>
      <c r="I21" s="1744"/>
      <c r="J21" s="1744"/>
      <c r="K21" s="1745"/>
    </row>
    <row r="22" spans="2:11" ht="40.5" customHeight="1">
      <c r="B22" s="127"/>
      <c r="C22" s="133"/>
      <c r="D22" s="134"/>
      <c r="E22" s="134"/>
      <c r="F22" s="134"/>
      <c r="G22" s="135"/>
      <c r="H22" s="1746" t="s">
        <v>371</v>
      </c>
      <c r="I22" s="1746"/>
      <c r="J22" s="1746"/>
      <c r="K22" s="1747"/>
    </row>
    <row r="23" spans="2:11" ht="24.75" customHeight="1">
      <c r="B23" s="127"/>
      <c r="C23" s="128" t="s">
        <v>372</v>
      </c>
      <c r="D23" s="1748" t="s">
        <v>373</v>
      </c>
      <c r="E23" s="1749"/>
      <c r="F23" s="1749"/>
      <c r="G23" s="1749"/>
      <c r="H23" s="1713" t="s">
        <v>374</v>
      </c>
      <c r="I23" s="1713"/>
      <c r="J23" s="1713"/>
      <c r="K23" s="1714"/>
    </row>
    <row r="24" spans="2:11" ht="24.75" customHeight="1">
      <c r="B24" s="127"/>
      <c r="C24" s="128" t="s">
        <v>375</v>
      </c>
      <c r="D24" s="1748" t="s">
        <v>376</v>
      </c>
      <c r="E24" s="1749"/>
      <c r="F24" s="1749"/>
      <c r="G24" s="1749"/>
      <c r="H24" s="1713" t="s">
        <v>377</v>
      </c>
      <c r="I24" s="1713"/>
      <c r="J24" s="1713"/>
      <c r="K24" s="1714"/>
    </row>
    <row r="25" spans="2:11" ht="24.75" customHeight="1">
      <c r="B25" s="127"/>
      <c r="C25" s="128" t="s">
        <v>378</v>
      </c>
      <c r="D25" s="1748" t="s">
        <v>379</v>
      </c>
      <c r="E25" s="1749"/>
      <c r="F25" s="1749"/>
      <c r="G25" s="1749"/>
      <c r="H25" s="1713" t="s">
        <v>380</v>
      </c>
      <c r="I25" s="1713"/>
      <c r="J25" s="1713"/>
      <c r="K25" s="1714"/>
    </row>
    <row r="26" spans="2:11" ht="33" customHeight="1">
      <c r="B26" s="124"/>
      <c r="C26" s="128" t="s">
        <v>381</v>
      </c>
      <c r="D26" s="1748" t="s">
        <v>382</v>
      </c>
      <c r="E26" s="1749"/>
      <c r="F26" s="1749"/>
      <c r="G26" s="1749"/>
      <c r="H26" s="1713" t="s">
        <v>350</v>
      </c>
      <c r="I26" s="1713"/>
      <c r="J26" s="1713"/>
      <c r="K26" s="1714"/>
    </row>
    <row r="27" spans="2:11" ht="33" customHeight="1">
      <c r="B27" s="1750" t="s">
        <v>383</v>
      </c>
      <c r="C27" s="1751"/>
      <c r="D27" s="1751"/>
      <c r="E27" s="1751"/>
      <c r="F27" s="1751"/>
      <c r="G27" s="1751"/>
      <c r="H27" s="1751"/>
      <c r="I27" s="1751"/>
      <c r="J27" s="1751"/>
      <c r="K27" s="1752"/>
    </row>
    <row r="28" spans="2:11" ht="27.75" customHeight="1">
      <c r="B28" s="1753" t="s">
        <v>384</v>
      </c>
      <c r="C28" s="1754"/>
      <c r="D28" s="1754"/>
      <c r="E28" s="1754"/>
      <c r="F28" s="1754"/>
      <c r="G28" s="1754"/>
      <c r="H28" s="1754"/>
      <c r="I28" s="1754"/>
      <c r="J28" s="1754"/>
      <c r="K28" s="1755"/>
    </row>
    <row r="29" spans="2:11" ht="53.25" customHeight="1">
      <c r="B29" s="1756" t="s">
        <v>333</v>
      </c>
      <c r="C29" s="1757"/>
      <c r="D29" s="1757"/>
      <c r="E29" s="1757"/>
      <c r="F29" s="1757"/>
      <c r="G29" s="1757"/>
      <c r="H29" s="1757"/>
      <c r="I29" s="1757"/>
      <c r="J29" s="1757"/>
      <c r="K29" s="1758"/>
    </row>
    <row r="30" spans="2:11" ht="1.5" customHeight="1" thickBot="1">
      <c r="B30" s="136"/>
      <c r="C30" s="137"/>
      <c r="D30" s="137"/>
      <c r="E30" s="137"/>
      <c r="F30" s="137"/>
      <c r="G30" s="137"/>
      <c r="H30" s="137"/>
      <c r="I30" s="137"/>
      <c r="J30" s="137"/>
      <c r="K30" s="138"/>
    </row>
    <row r="31" spans="2:11">
      <c r="C31" s="139"/>
      <c r="D31" s="139"/>
      <c r="E31" s="139"/>
      <c r="F31" s="139"/>
      <c r="G31" s="139"/>
      <c r="H31" s="139"/>
      <c r="I31" s="139"/>
      <c r="J31" s="139"/>
      <c r="K31" s="139"/>
    </row>
    <row r="32" spans="2:11">
      <c r="C32" s="139"/>
      <c r="D32" s="139"/>
      <c r="E32" s="139"/>
      <c r="F32" s="139"/>
      <c r="G32" s="139"/>
      <c r="H32" s="139"/>
      <c r="I32" s="139"/>
      <c r="J32" s="139"/>
      <c r="K32" s="139"/>
    </row>
  </sheetData>
  <customSheetViews>
    <customSheetView guid="{C56B3D6B-3B98-4A17-BD3C-B9F218E372DD}" showGridLines="0" showRowCol="0" fitToPage="1" state="hidden">
      <selection activeCell="L28" sqref="L28:L30"/>
      <pageMargins left="0.7" right="0.7" top="0.75" bottom="0.75" header="0.3" footer="0.3"/>
      <printOptions horizontalCentered="1"/>
      <pageSetup scale="79" orientation="portrait" r:id="rId1"/>
    </customSheetView>
    <customSheetView guid="{108BB875-1A79-407F-97F6-6D743F46DF3B}" showGridLines="0" showRowCol="0" fitToPage="1" state="hidden">
      <selection activeCell="L28" sqref="L28:L30"/>
      <pageMargins left="0.7" right="0.7" top="0.75" bottom="0.75" header="0.3" footer="0.3"/>
      <printOptions horizontalCentered="1"/>
      <pageSetup scale="79" orientation="portrait" r:id="rId2"/>
    </customSheetView>
  </customSheetViews>
  <mergeCells count="40">
    <mergeCell ref="B27:K27"/>
    <mergeCell ref="B28:K28"/>
    <mergeCell ref="B29:K29"/>
    <mergeCell ref="D24:G24"/>
    <mergeCell ref="H24:K24"/>
    <mergeCell ref="D25:G25"/>
    <mergeCell ref="H25:K25"/>
    <mergeCell ref="D26:G26"/>
    <mergeCell ref="H26:K26"/>
    <mergeCell ref="H19:K19"/>
    <mergeCell ref="H20:K20"/>
    <mergeCell ref="H21:K21"/>
    <mergeCell ref="H22:K22"/>
    <mergeCell ref="D23:G23"/>
    <mergeCell ref="H23:K23"/>
    <mergeCell ref="D16:G16"/>
    <mergeCell ref="H16:K16"/>
    <mergeCell ref="D17:G17"/>
    <mergeCell ref="H17:K17"/>
    <mergeCell ref="D18:G18"/>
    <mergeCell ref="H18:K18"/>
    <mergeCell ref="D13:G13"/>
    <mergeCell ref="H13:K13"/>
    <mergeCell ref="D14:G14"/>
    <mergeCell ref="H14:K14"/>
    <mergeCell ref="D15:G15"/>
    <mergeCell ref="H15:K15"/>
    <mergeCell ref="D12:G12"/>
    <mergeCell ref="H12:K12"/>
    <mergeCell ref="B4:K4"/>
    <mergeCell ref="B5:K5"/>
    <mergeCell ref="B6:G6"/>
    <mergeCell ref="B7:E7"/>
    <mergeCell ref="H7:I7"/>
    <mergeCell ref="J7:K7"/>
    <mergeCell ref="B8:K8"/>
    <mergeCell ref="B9:K9"/>
    <mergeCell ref="C10:K10"/>
    <mergeCell ref="D11:G11"/>
    <mergeCell ref="H11:K11"/>
  </mergeCells>
  <hyperlinks>
    <hyperlink ref="B6:E6" r:id="rId3" display="Program Process and Eligibility Requirements" xr:uid="{00000000-0004-0000-1100-000000000000}"/>
    <hyperlink ref="B7:E7" r:id="rId4" display="Contact the Program Office" xr:uid="{00000000-0004-0000-1100-000001000000}"/>
    <hyperlink ref="B6:G6" r:id="rId5" display="Program Process and Eligibility Requirements" xr:uid="{00000000-0004-0000-1100-000002000000}"/>
  </hyperlinks>
  <printOptions horizontalCentered="1"/>
  <pageMargins left="0.7" right="0.7" top="0.75" bottom="0.75" header="0.3" footer="0.3"/>
  <pageSetup scale="74"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G49"/>
  <sheetViews>
    <sheetView showGridLines="0" topLeftCell="A13" zoomScaleNormal="100" workbookViewId="0">
      <selection activeCell="L28" sqref="L28:L30"/>
    </sheetView>
  </sheetViews>
  <sheetFormatPr defaultColWidth="9.28515625" defaultRowHeight="12.75"/>
  <cols>
    <col min="1" max="1" width="9.28515625" style="111"/>
    <col min="2" max="2" width="14.5703125" style="111" customWidth="1"/>
    <col min="3" max="3" width="44.5703125" style="111" customWidth="1"/>
    <col min="4" max="5" width="20.5703125" style="111" customWidth="1"/>
    <col min="6" max="6" width="50.7109375" style="111" customWidth="1"/>
    <col min="7" max="7" width="14.5703125" style="111" customWidth="1"/>
    <col min="8" max="27" width="7.5703125" style="111" customWidth="1"/>
    <col min="28" max="16384" width="9.28515625" style="111"/>
  </cols>
  <sheetData>
    <row r="2" spans="2:7">
      <c r="F2" s="200" t="s">
        <v>414</v>
      </c>
      <c r="G2" s="200" t="s">
        <v>415</v>
      </c>
    </row>
    <row r="3" spans="2:7">
      <c r="F3" s="111" t="s">
        <v>416</v>
      </c>
      <c r="G3" s="111">
        <v>8</v>
      </c>
    </row>
    <row r="4" spans="2:7">
      <c r="F4" s="111" t="s">
        <v>417</v>
      </c>
      <c r="G4" s="111">
        <v>18</v>
      </c>
    </row>
    <row r="5" spans="2:7">
      <c r="F5" s="111" t="s">
        <v>418</v>
      </c>
      <c r="G5" s="111">
        <v>18</v>
      </c>
    </row>
    <row r="6" spans="2:7">
      <c r="F6" s="111" t="s">
        <v>419</v>
      </c>
      <c r="G6" s="111">
        <v>15</v>
      </c>
    </row>
    <row r="7" spans="2:7">
      <c r="F7" s="111" t="s">
        <v>420</v>
      </c>
      <c r="G7" s="111">
        <v>8</v>
      </c>
    </row>
    <row r="8" spans="2:7">
      <c r="F8" s="111" t="s">
        <v>421</v>
      </c>
      <c r="G8" s="111">
        <v>18</v>
      </c>
    </row>
    <row r="9" spans="2:7">
      <c r="F9" s="111" t="s">
        <v>422</v>
      </c>
      <c r="G9" s="111">
        <v>18</v>
      </c>
    </row>
    <row r="10" spans="2:7">
      <c r="F10" s="111" t="s">
        <v>423</v>
      </c>
      <c r="G10" s="111">
        <v>13</v>
      </c>
    </row>
    <row r="11" spans="2:7" ht="15">
      <c r="B11" s="201"/>
      <c r="D11" s="202"/>
      <c r="E11" s="203" t="s">
        <v>424</v>
      </c>
      <c r="F11" s="111" t="s">
        <v>425</v>
      </c>
      <c r="G11" s="111">
        <v>20</v>
      </c>
    </row>
    <row r="12" spans="2:7">
      <c r="B12" s="204" t="s">
        <v>426</v>
      </c>
      <c r="C12" s="204" t="s">
        <v>427</v>
      </c>
      <c r="D12" s="205"/>
      <c r="E12" s="206" t="s">
        <v>428</v>
      </c>
      <c r="F12" s="111" t="s">
        <v>429</v>
      </c>
      <c r="G12" s="111">
        <v>18</v>
      </c>
    </row>
    <row r="13" spans="2:7">
      <c r="B13" s="204"/>
      <c r="C13" s="204" t="s">
        <v>430</v>
      </c>
      <c r="D13" s="205"/>
      <c r="E13" s="206" t="s">
        <v>428</v>
      </c>
      <c r="F13" s="111" t="s">
        <v>431</v>
      </c>
      <c r="G13" s="111">
        <v>3</v>
      </c>
    </row>
    <row r="14" spans="2:7">
      <c r="B14" s="204"/>
      <c r="C14" s="204" t="s">
        <v>432</v>
      </c>
      <c r="D14" s="205"/>
      <c r="E14" s="206" t="s">
        <v>433</v>
      </c>
      <c r="F14" s="111" t="s">
        <v>434</v>
      </c>
      <c r="G14" s="111">
        <v>15</v>
      </c>
    </row>
    <row r="15" spans="2:7">
      <c r="B15" s="204"/>
      <c r="C15" s="204" t="s">
        <v>435</v>
      </c>
      <c r="D15" s="205"/>
      <c r="E15" s="207" t="s">
        <v>436</v>
      </c>
      <c r="F15" s="111" t="s">
        <v>437</v>
      </c>
      <c r="G15" s="111">
        <v>15</v>
      </c>
    </row>
    <row r="16" spans="2:7">
      <c r="B16" s="204"/>
      <c r="C16" s="204" t="s">
        <v>438</v>
      </c>
      <c r="D16" s="205"/>
      <c r="E16" s="206" t="s">
        <v>439</v>
      </c>
      <c r="F16" s="111" t="s">
        <v>440</v>
      </c>
      <c r="G16" s="111">
        <v>10</v>
      </c>
    </row>
    <row r="17" spans="1:7">
      <c r="B17" s="204"/>
      <c r="C17" s="204" t="s">
        <v>441</v>
      </c>
      <c r="D17" s="205"/>
      <c r="E17" s="206" t="s">
        <v>442</v>
      </c>
      <c r="F17" s="111" t="s">
        <v>443</v>
      </c>
      <c r="G17" s="111">
        <v>15</v>
      </c>
    </row>
    <row r="18" spans="1:7">
      <c r="A18" s="111" t="s">
        <v>444</v>
      </c>
      <c r="B18" s="204"/>
      <c r="C18" s="204" t="s">
        <v>445</v>
      </c>
      <c r="D18" s="205"/>
      <c r="E18" s="206" t="s">
        <v>446</v>
      </c>
      <c r="F18" s="111" t="s">
        <v>447</v>
      </c>
      <c r="G18" s="111">
        <v>20</v>
      </c>
    </row>
    <row r="19" spans="1:7">
      <c r="A19" s="111" t="s">
        <v>448</v>
      </c>
      <c r="B19" s="111" t="s">
        <v>449</v>
      </c>
      <c r="F19" s="111" t="s">
        <v>450</v>
      </c>
      <c r="G19" s="111">
        <v>12</v>
      </c>
    </row>
    <row r="20" spans="1:7">
      <c r="A20" s="111" t="s">
        <v>451</v>
      </c>
      <c r="B20" s="111" t="s">
        <v>452</v>
      </c>
      <c r="F20" s="111" t="s">
        <v>453</v>
      </c>
      <c r="G20" s="111">
        <v>18</v>
      </c>
    </row>
    <row r="21" spans="1:7">
      <c r="A21" s="111" t="s">
        <v>454</v>
      </c>
      <c r="B21" s="111" t="s">
        <v>455</v>
      </c>
      <c r="F21" s="111" t="s">
        <v>456</v>
      </c>
      <c r="G21" s="111">
        <v>15</v>
      </c>
    </row>
    <row r="22" spans="1:7">
      <c r="A22" s="111" t="s">
        <v>457</v>
      </c>
      <c r="B22" s="111" t="s">
        <v>458</v>
      </c>
      <c r="F22" s="111" t="s">
        <v>459</v>
      </c>
      <c r="G22" s="111">
        <v>10</v>
      </c>
    </row>
    <row r="23" spans="1:7">
      <c r="F23" s="111" t="s">
        <v>460</v>
      </c>
      <c r="G23" s="111">
        <v>20</v>
      </c>
    </row>
    <row r="24" spans="1:7">
      <c r="F24" s="111" t="s">
        <v>461</v>
      </c>
      <c r="G24" s="111">
        <v>12</v>
      </c>
    </row>
    <row r="25" spans="1:7">
      <c r="F25" s="111" t="s">
        <v>462</v>
      </c>
      <c r="G25" s="111">
        <v>11</v>
      </c>
    </row>
    <row r="26" spans="1:7">
      <c r="F26" s="111" t="s">
        <v>463</v>
      </c>
      <c r="G26" s="111">
        <v>11</v>
      </c>
    </row>
    <row r="27" spans="1:7">
      <c r="F27" s="111" t="s">
        <v>464</v>
      </c>
      <c r="G27" s="111">
        <v>3</v>
      </c>
    </row>
    <row r="28" spans="1:7">
      <c r="F28" s="111" t="s">
        <v>465</v>
      </c>
      <c r="G28" s="111">
        <v>3</v>
      </c>
    </row>
    <row r="29" spans="1:7">
      <c r="F29" s="111" t="s">
        <v>466</v>
      </c>
      <c r="G29" s="111">
        <v>16</v>
      </c>
    </row>
    <row r="30" spans="1:7">
      <c r="F30" s="111" t="s">
        <v>467</v>
      </c>
      <c r="G30" s="111">
        <v>16</v>
      </c>
    </row>
    <row r="31" spans="1:7">
      <c r="F31" s="111" t="s">
        <v>468</v>
      </c>
      <c r="G31" s="111">
        <v>11</v>
      </c>
    </row>
    <row r="32" spans="1:7">
      <c r="F32" s="111" t="s">
        <v>469</v>
      </c>
      <c r="G32" s="111">
        <v>11</v>
      </c>
    </row>
    <row r="33" spans="6:7">
      <c r="F33" s="111" t="s">
        <v>470</v>
      </c>
      <c r="G33" s="111">
        <v>12</v>
      </c>
    </row>
    <row r="34" spans="6:7">
      <c r="F34" s="111" t="s">
        <v>471</v>
      </c>
      <c r="G34" s="111">
        <v>4</v>
      </c>
    </row>
    <row r="35" spans="6:7">
      <c r="F35" s="111" t="s">
        <v>472</v>
      </c>
      <c r="G35" s="111">
        <v>4</v>
      </c>
    </row>
    <row r="36" spans="6:7">
      <c r="F36" s="111" t="s">
        <v>473</v>
      </c>
      <c r="G36" s="111">
        <v>16</v>
      </c>
    </row>
    <row r="37" spans="6:7">
      <c r="F37" s="111" t="s">
        <v>474</v>
      </c>
      <c r="G37" s="111">
        <v>16</v>
      </c>
    </row>
    <row r="38" spans="6:7">
      <c r="F38" s="111" t="s">
        <v>475</v>
      </c>
      <c r="G38" s="111">
        <v>20</v>
      </c>
    </row>
    <row r="39" spans="6:7">
      <c r="F39" s="111" t="s">
        <v>476</v>
      </c>
      <c r="G39" s="111">
        <v>20</v>
      </c>
    </row>
    <row r="40" spans="6:7">
      <c r="F40" s="111" t="s">
        <v>477</v>
      </c>
      <c r="G40" s="111">
        <v>3</v>
      </c>
    </row>
    <row r="41" spans="6:7">
      <c r="F41" s="111" t="s">
        <v>478</v>
      </c>
      <c r="G41" s="111">
        <v>3</v>
      </c>
    </row>
    <row r="42" spans="6:7">
      <c r="F42" s="111" t="s">
        <v>479</v>
      </c>
      <c r="G42" s="111">
        <v>20</v>
      </c>
    </row>
    <row r="43" spans="6:7">
      <c r="F43" s="111" t="s">
        <v>480</v>
      </c>
      <c r="G43" s="111">
        <v>20</v>
      </c>
    </row>
    <row r="44" spans="6:7">
      <c r="F44" s="111" t="s">
        <v>481</v>
      </c>
      <c r="G44" s="111">
        <v>3</v>
      </c>
    </row>
    <row r="45" spans="6:7">
      <c r="F45" s="111" t="s">
        <v>482</v>
      </c>
      <c r="G45" s="111">
        <v>3</v>
      </c>
    </row>
    <row r="46" spans="6:7">
      <c r="F46" s="201" t="s">
        <v>483</v>
      </c>
      <c r="G46" s="111">
        <v>10</v>
      </c>
    </row>
    <row r="47" spans="6:7">
      <c r="F47" s="201" t="s">
        <v>484</v>
      </c>
      <c r="G47" s="111">
        <v>10</v>
      </c>
    </row>
    <row r="48" spans="6:7">
      <c r="F48" s="201" t="s">
        <v>485</v>
      </c>
      <c r="G48" s="111">
        <v>1</v>
      </c>
    </row>
    <row r="49" spans="6:7">
      <c r="F49" s="201" t="s">
        <v>486</v>
      </c>
      <c r="G49" s="111">
        <v>1</v>
      </c>
    </row>
  </sheetData>
  <customSheetViews>
    <customSheetView guid="{C56B3D6B-3B98-4A17-BD3C-B9F218E372DD}" showGridLines="0" state="hidden" topLeftCell="A13">
      <selection activeCell="L28" sqref="L28:L30"/>
      <pageMargins left="0.7" right="0.7" top="0.75" bottom="0.75" header="0.3" footer="0.3"/>
      <pageSetup orientation="portrait" r:id="rId1"/>
    </customSheetView>
    <customSheetView guid="{108BB875-1A79-407F-97F6-6D743F46DF3B}" showGridLines="0" state="hidden" topLeftCell="A13">
      <selection activeCell="L28" sqref="L28:L30"/>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O41"/>
  <sheetViews>
    <sheetView showGridLines="0" showRowColHeaders="0" zoomScaleNormal="100" workbookViewId="0">
      <selection activeCell="K3" sqref="K3"/>
    </sheetView>
  </sheetViews>
  <sheetFormatPr defaultRowHeight="15"/>
  <cols>
    <col min="1" max="1" width="12.5703125" style="328" customWidth="1"/>
    <col min="2" max="2" width="10.5703125" style="325" customWidth="1"/>
    <col min="3" max="3" width="11.28515625" style="325" customWidth="1"/>
    <col min="4" max="4" width="14.28515625" style="325" customWidth="1"/>
    <col min="5" max="7" width="19.28515625" style="325" customWidth="1"/>
    <col min="8" max="8" width="17.5703125" style="325" customWidth="1"/>
    <col min="9" max="9" width="11" style="325" customWidth="1"/>
    <col min="10" max="10" width="9.28515625" style="328"/>
    <col min="11" max="11" width="9.28515625" style="325"/>
    <col min="12" max="12" width="14.5703125" style="325" customWidth="1"/>
    <col min="13" max="224" width="9.28515625" style="325"/>
    <col min="225" max="225" width="1.5703125" style="325" customWidth="1"/>
    <col min="226" max="226" width="9.28515625" style="325"/>
    <col min="227" max="227" width="97" style="325" customWidth="1"/>
    <col min="228" max="228" width="12.5703125" style="325" customWidth="1"/>
    <col min="229" max="229" width="15.7109375" style="325" customWidth="1"/>
    <col min="230" max="230" width="10.42578125" style="325" bestFit="1" customWidth="1"/>
    <col min="231" max="231" width="16.7109375" style="325" bestFit="1" customWidth="1"/>
    <col min="232" max="480" width="9.28515625" style="325"/>
    <col min="481" max="481" width="1.5703125" style="325" customWidth="1"/>
    <col min="482" max="482" width="9.28515625" style="325"/>
    <col min="483" max="483" width="97" style="325" customWidth="1"/>
    <col min="484" max="484" width="12.5703125" style="325" customWidth="1"/>
    <col min="485" max="485" width="15.7109375" style="325" customWidth="1"/>
    <col min="486" max="486" width="10.42578125" style="325" bestFit="1" customWidth="1"/>
    <col min="487" max="487" width="16.7109375" style="325" bestFit="1" customWidth="1"/>
    <col min="488" max="736" width="9.28515625" style="325"/>
    <col min="737" max="737" width="1.5703125" style="325" customWidth="1"/>
    <col min="738" max="738" width="9.28515625" style="325"/>
    <col min="739" max="739" width="97" style="325" customWidth="1"/>
    <col min="740" max="740" width="12.5703125" style="325" customWidth="1"/>
    <col min="741" max="741" width="15.7109375" style="325" customWidth="1"/>
    <col min="742" max="742" width="10.42578125" style="325" bestFit="1" customWidth="1"/>
    <col min="743" max="743" width="16.7109375" style="325" bestFit="1" customWidth="1"/>
    <col min="744" max="992" width="9.28515625" style="325"/>
    <col min="993" max="993" width="1.5703125" style="325" customWidth="1"/>
    <col min="994" max="994" width="9.28515625" style="325"/>
    <col min="995" max="995" width="97" style="325" customWidth="1"/>
    <col min="996" max="996" width="12.5703125" style="325" customWidth="1"/>
    <col min="997" max="997" width="15.7109375" style="325" customWidth="1"/>
    <col min="998" max="998" width="10.42578125" style="325" bestFit="1" customWidth="1"/>
    <col min="999" max="999" width="16.7109375" style="325" bestFit="1" customWidth="1"/>
    <col min="1000" max="1248" width="9.28515625" style="325"/>
    <col min="1249" max="1249" width="1.5703125" style="325" customWidth="1"/>
    <col min="1250" max="1250" width="9.28515625" style="325"/>
    <col min="1251" max="1251" width="97" style="325" customWidth="1"/>
    <col min="1252" max="1252" width="12.5703125" style="325" customWidth="1"/>
    <col min="1253" max="1253" width="15.7109375" style="325" customWidth="1"/>
    <col min="1254" max="1254" width="10.42578125" style="325" bestFit="1" customWidth="1"/>
    <col min="1255" max="1255" width="16.7109375" style="325" bestFit="1" customWidth="1"/>
    <col min="1256" max="1504" width="9.28515625" style="325"/>
    <col min="1505" max="1505" width="1.5703125" style="325" customWidth="1"/>
    <col min="1506" max="1506" width="9.28515625" style="325"/>
    <col min="1507" max="1507" width="97" style="325" customWidth="1"/>
    <col min="1508" max="1508" width="12.5703125" style="325" customWidth="1"/>
    <col min="1509" max="1509" width="15.7109375" style="325" customWidth="1"/>
    <col min="1510" max="1510" width="10.42578125" style="325" bestFit="1" customWidth="1"/>
    <col min="1511" max="1511" width="16.7109375" style="325" bestFit="1" customWidth="1"/>
    <col min="1512" max="1760" width="9.28515625" style="325"/>
    <col min="1761" max="1761" width="1.5703125" style="325" customWidth="1"/>
    <col min="1762" max="1762" width="9.28515625" style="325"/>
    <col min="1763" max="1763" width="97" style="325" customWidth="1"/>
    <col min="1764" max="1764" width="12.5703125" style="325" customWidth="1"/>
    <col min="1765" max="1765" width="15.7109375" style="325" customWidth="1"/>
    <col min="1766" max="1766" width="10.42578125" style="325" bestFit="1" customWidth="1"/>
    <col min="1767" max="1767" width="16.7109375" style="325" bestFit="1" customWidth="1"/>
    <col min="1768" max="2016" width="9.28515625" style="325"/>
    <col min="2017" max="2017" width="1.5703125" style="325" customWidth="1"/>
    <col min="2018" max="2018" width="9.28515625" style="325"/>
    <col min="2019" max="2019" width="97" style="325" customWidth="1"/>
    <col min="2020" max="2020" width="12.5703125" style="325" customWidth="1"/>
    <col min="2021" max="2021" width="15.7109375" style="325" customWidth="1"/>
    <col min="2022" max="2022" width="10.42578125" style="325" bestFit="1" customWidth="1"/>
    <col min="2023" max="2023" width="16.7109375" style="325" bestFit="1" customWidth="1"/>
    <col min="2024" max="2272" width="9.28515625" style="325"/>
    <col min="2273" max="2273" width="1.5703125" style="325" customWidth="1"/>
    <col min="2274" max="2274" width="9.28515625" style="325"/>
    <col min="2275" max="2275" width="97" style="325" customWidth="1"/>
    <col min="2276" max="2276" width="12.5703125" style="325" customWidth="1"/>
    <col min="2277" max="2277" width="15.7109375" style="325" customWidth="1"/>
    <col min="2278" max="2278" width="10.42578125" style="325" bestFit="1" customWidth="1"/>
    <col min="2279" max="2279" width="16.7109375" style="325" bestFit="1" customWidth="1"/>
    <col min="2280" max="2528" width="9.28515625" style="325"/>
    <col min="2529" max="2529" width="1.5703125" style="325" customWidth="1"/>
    <col min="2530" max="2530" width="9.28515625" style="325"/>
    <col min="2531" max="2531" width="97" style="325" customWidth="1"/>
    <col min="2532" max="2532" width="12.5703125" style="325" customWidth="1"/>
    <col min="2533" max="2533" width="15.7109375" style="325" customWidth="1"/>
    <col min="2534" max="2534" width="10.42578125" style="325" bestFit="1" customWidth="1"/>
    <col min="2535" max="2535" width="16.7109375" style="325" bestFit="1" customWidth="1"/>
    <col min="2536" max="2784" width="9.28515625" style="325"/>
    <col min="2785" max="2785" width="1.5703125" style="325" customWidth="1"/>
    <col min="2786" max="2786" width="9.28515625" style="325"/>
    <col min="2787" max="2787" width="97" style="325" customWidth="1"/>
    <col min="2788" max="2788" width="12.5703125" style="325" customWidth="1"/>
    <col min="2789" max="2789" width="15.7109375" style="325" customWidth="1"/>
    <col min="2790" max="2790" width="10.42578125" style="325" bestFit="1" customWidth="1"/>
    <col min="2791" max="2791" width="16.7109375" style="325" bestFit="1" customWidth="1"/>
    <col min="2792" max="3040" width="9.28515625" style="325"/>
    <col min="3041" max="3041" width="1.5703125" style="325" customWidth="1"/>
    <col min="3042" max="3042" width="9.28515625" style="325"/>
    <col min="3043" max="3043" width="97" style="325" customWidth="1"/>
    <col min="3044" max="3044" width="12.5703125" style="325" customWidth="1"/>
    <col min="3045" max="3045" width="15.7109375" style="325" customWidth="1"/>
    <col min="3046" max="3046" width="10.42578125" style="325" bestFit="1" customWidth="1"/>
    <col min="3047" max="3047" width="16.7109375" style="325" bestFit="1" customWidth="1"/>
    <col min="3048" max="3296" width="9.28515625" style="325"/>
    <col min="3297" max="3297" width="1.5703125" style="325" customWidth="1"/>
    <col min="3298" max="3298" width="9.28515625" style="325"/>
    <col min="3299" max="3299" width="97" style="325" customWidth="1"/>
    <col min="3300" max="3300" width="12.5703125" style="325" customWidth="1"/>
    <col min="3301" max="3301" width="15.7109375" style="325" customWidth="1"/>
    <col min="3302" max="3302" width="10.42578125" style="325" bestFit="1" customWidth="1"/>
    <col min="3303" max="3303" width="16.7109375" style="325" bestFit="1" customWidth="1"/>
    <col min="3304" max="3552" width="9.28515625" style="325"/>
    <col min="3553" max="3553" width="1.5703125" style="325" customWidth="1"/>
    <col min="3554" max="3554" width="9.28515625" style="325"/>
    <col min="3555" max="3555" width="97" style="325" customWidth="1"/>
    <col min="3556" max="3556" width="12.5703125" style="325" customWidth="1"/>
    <col min="3557" max="3557" width="15.7109375" style="325" customWidth="1"/>
    <col min="3558" max="3558" width="10.42578125" style="325" bestFit="1" customWidth="1"/>
    <col min="3559" max="3559" width="16.7109375" style="325" bestFit="1" customWidth="1"/>
    <col min="3560" max="3808" width="9.28515625" style="325"/>
    <col min="3809" max="3809" width="1.5703125" style="325" customWidth="1"/>
    <col min="3810" max="3810" width="9.28515625" style="325"/>
    <col min="3811" max="3811" width="97" style="325" customWidth="1"/>
    <col min="3812" max="3812" width="12.5703125" style="325" customWidth="1"/>
    <col min="3813" max="3813" width="15.7109375" style="325" customWidth="1"/>
    <col min="3814" max="3814" width="10.42578125" style="325" bestFit="1" customWidth="1"/>
    <col min="3815" max="3815" width="16.7109375" style="325" bestFit="1" customWidth="1"/>
    <col min="3816" max="4064" width="9.28515625" style="325"/>
    <col min="4065" max="4065" width="1.5703125" style="325" customWidth="1"/>
    <col min="4066" max="4066" width="9.28515625" style="325"/>
    <col min="4067" max="4067" width="97" style="325" customWidth="1"/>
    <col min="4068" max="4068" width="12.5703125" style="325" customWidth="1"/>
    <col min="4069" max="4069" width="15.7109375" style="325" customWidth="1"/>
    <col min="4070" max="4070" width="10.42578125" style="325" bestFit="1" customWidth="1"/>
    <col min="4071" max="4071" width="16.7109375" style="325" bestFit="1" customWidth="1"/>
    <col min="4072" max="4320" width="9.28515625" style="325"/>
    <col min="4321" max="4321" width="1.5703125" style="325" customWidth="1"/>
    <col min="4322" max="4322" width="9.28515625" style="325"/>
    <col min="4323" max="4323" width="97" style="325" customWidth="1"/>
    <col min="4324" max="4324" width="12.5703125" style="325" customWidth="1"/>
    <col min="4325" max="4325" width="15.7109375" style="325" customWidth="1"/>
    <col min="4326" max="4326" width="10.42578125" style="325" bestFit="1" customWidth="1"/>
    <col min="4327" max="4327" width="16.7109375" style="325" bestFit="1" customWidth="1"/>
    <col min="4328" max="4576" width="9.28515625" style="325"/>
    <col min="4577" max="4577" width="1.5703125" style="325" customWidth="1"/>
    <col min="4578" max="4578" width="9.28515625" style="325"/>
    <col min="4579" max="4579" width="97" style="325" customWidth="1"/>
    <col min="4580" max="4580" width="12.5703125" style="325" customWidth="1"/>
    <col min="4581" max="4581" width="15.7109375" style="325" customWidth="1"/>
    <col min="4582" max="4582" width="10.42578125" style="325" bestFit="1" customWidth="1"/>
    <col min="4583" max="4583" width="16.7109375" style="325" bestFit="1" customWidth="1"/>
    <col min="4584" max="4832" width="9.28515625" style="325"/>
    <col min="4833" max="4833" width="1.5703125" style="325" customWidth="1"/>
    <col min="4834" max="4834" width="9.28515625" style="325"/>
    <col min="4835" max="4835" width="97" style="325" customWidth="1"/>
    <col min="4836" max="4836" width="12.5703125" style="325" customWidth="1"/>
    <col min="4837" max="4837" width="15.7109375" style="325" customWidth="1"/>
    <col min="4838" max="4838" width="10.42578125" style="325" bestFit="1" customWidth="1"/>
    <col min="4839" max="4839" width="16.7109375" style="325" bestFit="1" customWidth="1"/>
    <col min="4840" max="5088" width="9.28515625" style="325"/>
    <col min="5089" max="5089" width="1.5703125" style="325" customWidth="1"/>
    <col min="5090" max="5090" width="9.28515625" style="325"/>
    <col min="5091" max="5091" width="97" style="325" customWidth="1"/>
    <col min="5092" max="5092" width="12.5703125" style="325" customWidth="1"/>
    <col min="5093" max="5093" width="15.7109375" style="325" customWidth="1"/>
    <col min="5094" max="5094" width="10.42578125" style="325" bestFit="1" customWidth="1"/>
    <col min="5095" max="5095" width="16.7109375" style="325" bestFit="1" customWidth="1"/>
    <col min="5096" max="5344" width="9.28515625" style="325"/>
    <col min="5345" max="5345" width="1.5703125" style="325" customWidth="1"/>
    <col min="5346" max="5346" width="9.28515625" style="325"/>
    <col min="5347" max="5347" width="97" style="325" customWidth="1"/>
    <col min="5348" max="5348" width="12.5703125" style="325" customWidth="1"/>
    <col min="5349" max="5349" width="15.7109375" style="325" customWidth="1"/>
    <col min="5350" max="5350" width="10.42578125" style="325" bestFit="1" customWidth="1"/>
    <col min="5351" max="5351" width="16.7109375" style="325" bestFit="1" customWidth="1"/>
    <col min="5352" max="5600" width="9.28515625" style="325"/>
    <col min="5601" max="5601" width="1.5703125" style="325" customWidth="1"/>
    <col min="5602" max="5602" width="9.28515625" style="325"/>
    <col min="5603" max="5603" width="97" style="325" customWidth="1"/>
    <col min="5604" max="5604" width="12.5703125" style="325" customWidth="1"/>
    <col min="5605" max="5605" width="15.7109375" style="325" customWidth="1"/>
    <col min="5606" max="5606" width="10.42578125" style="325" bestFit="1" customWidth="1"/>
    <col min="5607" max="5607" width="16.7109375" style="325" bestFit="1" customWidth="1"/>
    <col min="5608" max="5856" width="9.28515625" style="325"/>
    <col min="5857" max="5857" width="1.5703125" style="325" customWidth="1"/>
    <col min="5858" max="5858" width="9.28515625" style="325"/>
    <col min="5859" max="5859" width="97" style="325" customWidth="1"/>
    <col min="5860" max="5860" width="12.5703125" style="325" customWidth="1"/>
    <col min="5861" max="5861" width="15.7109375" style="325" customWidth="1"/>
    <col min="5862" max="5862" width="10.42578125" style="325" bestFit="1" customWidth="1"/>
    <col min="5863" max="5863" width="16.7109375" style="325" bestFit="1" customWidth="1"/>
    <col min="5864" max="6112" width="9.28515625" style="325"/>
    <col min="6113" max="6113" width="1.5703125" style="325" customWidth="1"/>
    <col min="6114" max="6114" width="9.28515625" style="325"/>
    <col min="6115" max="6115" width="97" style="325" customWidth="1"/>
    <col min="6116" max="6116" width="12.5703125" style="325" customWidth="1"/>
    <col min="6117" max="6117" width="15.7109375" style="325" customWidth="1"/>
    <col min="6118" max="6118" width="10.42578125" style="325" bestFit="1" customWidth="1"/>
    <col min="6119" max="6119" width="16.7109375" style="325" bestFit="1" customWidth="1"/>
    <col min="6120" max="6368" width="9.28515625" style="325"/>
    <col min="6369" max="6369" width="1.5703125" style="325" customWidth="1"/>
    <col min="6370" max="6370" width="9.28515625" style="325"/>
    <col min="6371" max="6371" width="97" style="325" customWidth="1"/>
    <col min="6372" max="6372" width="12.5703125" style="325" customWidth="1"/>
    <col min="6373" max="6373" width="15.7109375" style="325" customWidth="1"/>
    <col min="6374" max="6374" width="10.42578125" style="325" bestFit="1" customWidth="1"/>
    <col min="6375" max="6375" width="16.7109375" style="325" bestFit="1" customWidth="1"/>
    <col min="6376" max="6624" width="9.28515625" style="325"/>
    <col min="6625" max="6625" width="1.5703125" style="325" customWidth="1"/>
    <col min="6626" max="6626" width="9.28515625" style="325"/>
    <col min="6627" max="6627" width="97" style="325" customWidth="1"/>
    <col min="6628" max="6628" width="12.5703125" style="325" customWidth="1"/>
    <col min="6629" max="6629" width="15.7109375" style="325" customWidth="1"/>
    <col min="6630" max="6630" width="10.42578125" style="325" bestFit="1" customWidth="1"/>
    <col min="6631" max="6631" width="16.7109375" style="325" bestFit="1" customWidth="1"/>
    <col min="6632" max="6880" width="9.28515625" style="325"/>
    <col min="6881" max="6881" width="1.5703125" style="325" customWidth="1"/>
    <col min="6882" max="6882" width="9.28515625" style="325"/>
    <col min="6883" max="6883" width="97" style="325" customWidth="1"/>
    <col min="6884" max="6884" width="12.5703125" style="325" customWidth="1"/>
    <col min="6885" max="6885" width="15.7109375" style="325" customWidth="1"/>
    <col min="6886" max="6886" width="10.42578125" style="325" bestFit="1" customWidth="1"/>
    <col min="6887" max="6887" width="16.7109375" style="325" bestFit="1" customWidth="1"/>
    <col min="6888" max="7136" width="9.28515625" style="325"/>
    <col min="7137" max="7137" width="1.5703125" style="325" customWidth="1"/>
    <col min="7138" max="7138" width="9.28515625" style="325"/>
    <col min="7139" max="7139" width="97" style="325" customWidth="1"/>
    <col min="7140" max="7140" width="12.5703125" style="325" customWidth="1"/>
    <col min="7141" max="7141" width="15.7109375" style="325" customWidth="1"/>
    <col min="7142" max="7142" width="10.42578125" style="325" bestFit="1" customWidth="1"/>
    <col min="7143" max="7143" width="16.7109375" style="325" bestFit="1" customWidth="1"/>
    <col min="7144" max="7392" width="9.28515625" style="325"/>
    <col min="7393" max="7393" width="1.5703125" style="325" customWidth="1"/>
    <col min="7394" max="7394" width="9.28515625" style="325"/>
    <col min="7395" max="7395" width="97" style="325" customWidth="1"/>
    <col min="7396" max="7396" width="12.5703125" style="325" customWidth="1"/>
    <col min="7397" max="7397" width="15.7109375" style="325" customWidth="1"/>
    <col min="7398" max="7398" width="10.42578125" style="325" bestFit="1" customWidth="1"/>
    <col min="7399" max="7399" width="16.7109375" style="325" bestFit="1" customWidth="1"/>
    <col min="7400" max="7648" width="9.28515625" style="325"/>
    <col min="7649" max="7649" width="1.5703125" style="325" customWidth="1"/>
    <col min="7650" max="7650" width="9.28515625" style="325"/>
    <col min="7651" max="7651" width="97" style="325" customWidth="1"/>
    <col min="7652" max="7652" width="12.5703125" style="325" customWidth="1"/>
    <col min="7653" max="7653" width="15.7109375" style="325" customWidth="1"/>
    <col min="7654" max="7654" width="10.42578125" style="325" bestFit="1" customWidth="1"/>
    <col min="7655" max="7655" width="16.7109375" style="325" bestFit="1" customWidth="1"/>
    <col min="7656" max="7904" width="9.28515625" style="325"/>
    <col min="7905" max="7905" width="1.5703125" style="325" customWidth="1"/>
    <col min="7906" max="7906" width="9.28515625" style="325"/>
    <col min="7907" max="7907" width="97" style="325" customWidth="1"/>
    <col min="7908" max="7908" width="12.5703125" style="325" customWidth="1"/>
    <col min="7909" max="7909" width="15.7109375" style="325" customWidth="1"/>
    <col min="7910" max="7910" width="10.42578125" style="325" bestFit="1" customWidth="1"/>
    <col min="7911" max="7911" width="16.7109375" style="325" bestFit="1" customWidth="1"/>
    <col min="7912" max="8160" width="9.28515625" style="325"/>
    <col min="8161" max="8161" width="1.5703125" style="325" customWidth="1"/>
    <col min="8162" max="8162" width="9.28515625" style="325"/>
    <col min="8163" max="8163" width="97" style="325" customWidth="1"/>
    <col min="8164" max="8164" width="12.5703125" style="325" customWidth="1"/>
    <col min="8165" max="8165" width="15.7109375" style="325" customWidth="1"/>
    <col min="8166" max="8166" width="10.42578125" style="325" bestFit="1" customWidth="1"/>
    <col min="8167" max="8167" width="16.7109375" style="325" bestFit="1" customWidth="1"/>
    <col min="8168" max="8416" width="9.28515625" style="325"/>
    <col min="8417" max="8417" width="1.5703125" style="325" customWidth="1"/>
    <col min="8418" max="8418" width="9.28515625" style="325"/>
    <col min="8419" max="8419" width="97" style="325" customWidth="1"/>
    <col min="8420" max="8420" width="12.5703125" style="325" customWidth="1"/>
    <col min="8421" max="8421" width="15.7109375" style="325" customWidth="1"/>
    <col min="8422" max="8422" width="10.42578125" style="325" bestFit="1" customWidth="1"/>
    <col min="8423" max="8423" width="16.7109375" style="325" bestFit="1" customWidth="1"/>
    <col min="8424" max="8672" width="9.28515625" style="325"/>
    <col min="8673" max="8673" width="1.5703125" style="325" customWidth="1"/>
    <col min="8674" max="8674" width="9.28515625" style="325"/>
    <col min="8675" max="8675" width="97" style="325" customWidth="1"/>
    <col min="8676" max="8676" width="12.5703125" style="325" customWidth="1"/>
    <col min="8677" max="8677" width="15.7109375" style="325" customWidth="1"/>
    <col min="8678" max="8678" width="10.42578125" style="325" bestFit="1" customWidth="1"/>
    <col min="8679" max="8679" width="16.7109375" style="325" bestFit="1" customWidth="1"/>
    <col min="8680" max="8928" width="9.28515625" style="325"/>
    <col min="8929" max="8929" width="1.5703125" style="325" customWidth="1"/>
    <col min="8930" max="8930" width="9.28515625" style="325"/>
    <col min="8931" max="8931" width="97" style="325" customWidth="1"/>
    <col min="8932" max="8932" width="12.5703125" style="325" customWidth="1"/>
    <col min="8933" max="8933" width="15.7109375" style="325" customWidth="1"/>
    <col min="8934" max="8934" width="10.42578125" style="325" bestFit="1" customWidth="1"/>
    <col min="8935" max="8935" width="16.7109375" style="325" bestFit="1" customWidth="1"/>
    <col min="8936" max="9184" width="9.28515625" style="325"/>
    <col min="9185" max="9185" width="1.5703125" style="325" customWidth="1"/>
    <col min="9186" max="9186" width="9.28515625" style="325"/>
    <col min="9187" max="9187" width="97" style="325" customWidth="1"/>
    <col min="9188" max="9188" width="12.5703125" style="325" customWidth="1"/>
    <col min="9189" max="9189" width="15.7109375" style="325" customWidth="1"/>
    <col min="9190" max="9190" width="10.42578125" style="325" bestFit="1" customWidth="1"/>
    <col min="9191" max="9191" width="16.7109375" style="325" bestFit="1" customWidth="1"/>
    <col min="9192" max="9440" width="9.28515625" style="325"/>
    <col min="9441" max="9441" width="1.5703125" style="325" customWidth="1"/>
    <col min="9442" max="9442" width="9.28515625" style="325"/>
    <col min="9443" max="9443" width="97" style="325" customWidth="1"/>
    <col min="9444" max="9444" width="12.5703125" style="325" customWidth="1"/>
    <col min="9445" max="9445" width="15.7109375" style="325" customWidth="1"/>
    <col min="9446" max="9446" width="10.42578125" style="325" bestFit="1" customWidth="1"/>
    <col min="9447" max="9447" width="16.7109375" style="325" bestFit="1" customWidth="1"/>
    <col min="9448" max="9696" width="9.28515625" style="325"/>
    <col min="9697" max="9697" width="1.5703125" style="325" customWidth="1"/>
    <col min="9698" max="9698" width="9.28515625" style="325"/>
    <col min="9699" max="9699" width="97" style="325" customWidth="1"/>
    <col min="9700" max="9700" width="12.5703125" style="325" customWidth="1"/>
    <col min="9701" max="9701" width="15.7109375" style="325" customWidth="1"/>
    <col min="9702" max="9702" width="10.42578125" style="325" bestFit="1" customWidth="1"/>
    <col min="9703" max="9703" width="16.7109375" style="325" bestFit="1" customWidth="1"/>
    <col min="9704" max="9952" width="9.28515625" style="325"/>
    <col min="9953" max="9953" width="1.5703125" style="325" customWidth="1"/>
    <col min="9954" max="9954" width="9.28515625" style="325"/>
    <col min="9955" max="9955" width="97" style="325" customWidth="1"/>
    <col min="9956" max="9956" width="12.5703125" style="325" customWidth="1"/>
    <col min="9957" max="9957" width="15.7109375" style="325" customWidth="1"/>
    <col min="9958" max="9958" width="10.42578125" style="325" bestFit="1" customWidth="1"/>
    <col min="9959" max="9959" width="16.7109375" style="325" bestFit="1" customWidth="1"/>
    <col min="9960" max="10208" width="9.28515625" style="325"/>
    <col min="10209" max="10209" width="1.5703125" style="325" customWidth="1"/>
    <col min="10210" max="10210" width="9.28515625" style="325"/>
    <col min="10211" max="10211" width="97" style="325" customWidth="1"/>
    <col min="10212" max="10212" width="12.5703125" style="325" customWidth="1"/>
    <col min="10213" max="10213" width="15.7109375" style="325" customWidth="1"/>
    <col min="10214" max="10214" width="10.42578125" style="325" bestFit="1" customWidth="1"/>
    <col min="10215" max="10215" width="16.7109375" style="325" bestFit="1" customWidth="1"/>
    <col min="10216" max="10464" width="9.28515625" style="325"/>
    <col min="10465" max="10465" width="1.5703125" style="325" customWidth="1"/>
    <col min="10466" max="10466" width="9.28515625" style="325"/>
    <col min="10467" max="10467" width="97" style="325" customWidth="1"/>
    <col min="10468" max="10468" width="12.5703125" style="325" customWidth="1"/>
    <col min="10469" max="10469" width="15.7109375" style="325" customWidth="1"/>
    <col min="10470" max="10470" width="10.42578125" style="325" bestFit="1" customWidth="1"/>
    <col min="10471" max="10471" width="16.7109375" style="325" bestFit="1" customWidth="1"/>
    <col min="10472" max="10720" width="9.28515625" style="325"/>
    <col min="10721" max="10721" width="1.5703125" style="325" customWidth="1"/>
    <col min="10722" max="10722" width="9.28515625" style="325"/>
    <col min="10723" max="10723" width="97" style="325" customWidth="1"/>
    <col min="10724" max="10724" width="12.5703125" style="325" customWidth="1"/>
    <col min="10725" max="10725" width="15.7109375" style="325" customWidth="1"/>
    <col min="10726" max="10726" width="10.42578125" style="325" bestFit="1" customWidth="1"/>
    <col min="10727" max="10727" width="16.7109375" style="325" bestFit="1" customWidth="1"/>
    <col min="10728" max="10976" width="9.28515625" style="325"/>
    <col min="10977" max="10977" width="1.5703125" style="325" customWidth="1"/>
    <col min="10978" max="10978" width="9.28515625" style="325"/>
    <col min="10979" max="10979" width="97" style="325" customWidth="1"/>
    <col min="10980" max="10980" width="12.5703125" style="325" customWidth="1"/>
    <col min="10981" max="10981" width="15.7109375" style="325" customWidth="1"/>
    <col min="10982" max="10982" width="10.42578125" style="325" bestFit="1" customWidth="1"/>
    <col min="10983" max="10983" width="16.7109375" style="325" bestFit="1" customWidth="1"/>
    <col min="10984" max="11232" width="9.28515625" style="325"/>
    <col min="11233" max="11233" width="1.5703125" style="325" customWidth="1"/>
    <col min="11234" max="11234" width="9.28515625" style="325"/>
    <col min="11235" max="11235" width="97" style="325" customWidth="1"/>
    <col min="11236" max="11236" width="12.5703125" style="325" customWidth="1"/>
    <col min="11237" max="11237" width="15.7109375" style="325" customWidth="1"/>
    <col min="11238" max="11238" width="10.42578125" style="325" bestFit="1" customWidth="1"/>
    <col min="11239" max="11239" width="16.7109375" style="325" bestFit="1" customWidth="1"/>
    <col min="11240" max="11488" width="9.28515625" style="325"/>
    <col min="11489" max="11489" width="1.5703125" style="325" customWidth="1"/>
    <col min="11490" max="11490" width="9.28515625" style="325"/>
    <col min="11491" max="11491" width="97" style="325" customWidth="1"/>
    <col min="11492" max="11492" width="12.5703125" style="325" customWidth="1"/>
    <col min="11493" max="11493" width="15.7109375" style="325" customWidth="1"/>
    <col min="11494" max="11494" width="10.42578125" style="325" bestFit="1" customWidth="1"/>
    <col min="11495" max="11495" width="16.7109375" style="325" bestFit="1" customWidth="1"/>
    <col min="11496" max="11744" width="9.28515625" style="325"/>
    <col min="11745" max="11745" width="1.5703125" style="325" customWidth="1"/>
    <col min="11746" max="11746" width="9.28515625" style="325"/>
    <col min="11747" max="11747" width="97" style="325" customWidth="1"/>
    <col min="11748" max="11748" width="12.5703125" style="325" customWidth="1"/>
    <col min="11749" max="11749" width="15.7109375" style="325" customWidth="1"/>
    <col min="11750" max="11750" width="10.42578125" style="325" bestFit="1" customWidth="1"/>
    <col min="11751" max="11751" width="16.7109375" style="325" bestFit="1" customWidth="1"/>
    <col min="11752" max="12000" width="9.28515625" style="325"/>
    <col min="12001" max="12001" width="1.5703125" style="325" customWidth="1"/>
    <col min="12002" max="12002" width="9.28515625" style="325"/>
    <col min="12003" max="12003" width="97" style="325" customWidth="1"/>
    <col min="12004" max="12004" width="12.5703125" style="325" customWidth="1"/>
    <col min="12005" max="12005" width="15.7109375" style="325" customWidth="1"/>
    <col min="12006" max="12006" width="10.42578125" style="325" bestFit="1" customWidth="1"/>
    <col min="12007" max="12007" width="16.7109375" style="325" bestFit="1" customWidth="1"/>
    <col min="12008" max="12256" width="9.28515625" style="325"/>
    <col min="12257" max="12257" width="1.5703125" style="325" customWidth="1"/>
    <col min="12258" max="12258" width="9.28515625" style="325"/>
    <col min="12259" max="12259" width="97" style="325" customWidth="1"/>
    <col min="12260" max="12260" width="12.5703125" style="325" customWidth="1"/>
    <col min="12261" max="12261" width="15.7109375" style="325" customWidth="1"/>
    <col min="12262" max="12262" width="10.42578125" style="325" bestFit="1" customWidth="1"/>
    <col min="12263" max="12263" width="16.7109375" style="325" bestFit="1" customWidth="1"/>
    <col min="12264" max="12512" width="9.28515625" style="325"/>
    <col min="12513" max="12513" width="1.5703125" style="325" customWidth="1"/>
    <col min="12514" max="12514" width="9.28515625" style="325"/>
    <col min="12515" max="12515" width="97" style="325" customWidth="1"/>
    <col min="12516" max="12516" width="12.5703125" style="325" customWidth="1"/>
    <col min="12517" max="12517" width="15.7109375" style="325" customWidth="1"/>
    <col min="12518" max="12518" width="10.42578125" style="325" bestFit="1" customWidth="1"/>
    <col min="12519" max="12519" width="16.7109375" style="325" bestFit="1" customWidth="1"/>
    <col min="12520" max="12768" width="9.28515625" style="325"/>
    <col min="12769" max="12769" width="1.5703125" style="325" customWidth="1"/>
    <col min="12770" max="12770" width="9.28515625" style="325"/>
    <col min="12771" max="12771" width="97" style="325" customWidth="1"/>
    <col min="12772" max="12772" width="12.5703125" style="325" customWidth="1"/>
    <col min="12773" max="12773" width="15.7109375" style="325" customWidth="1"/>
    <col min="12774" max="12774" width="10.42578125" style="325" bestFit="1" customWidth="1"/>
    <col min="12775" max="12775" width="16.7109375" style="325" bestFit="1" customWidth="1"/>
    <col min="12776" max="13024" width="9.28515625" style="325"/>
    <col min="13025" max="13025" width="1.5703125" style="325" customWidth="1"/>
    <col min="13026" max="13026" width="9.28515625" style="325"/>
    <col min="13027" max="13027" width="97" style="325" customWidth="1"/>
    <col min="13028" max="13028" width="12.5703125" style="325" customWidth="1"/>
    <col min="13029" max="13029" width="15.7109375" style="325" customWidth="1"/>
    <col min="13030" max="13030" width="10.42578125" style="325" bestFit="1" customWidth="1"/>
    <col min="13031" max="13031" width="16.7109375" style="325" bestFit="1" customWidth="1"/>
    <col min="13032" max="13280" width="9.28515625" style="325"/>
    <col min="13281" max="13281" width="1.5703125" style="325" customWidth="1"/>
    <col min="13282" max="13282" width="9.28515625" style="325"/>
    <col min="13283" max="13283" width="97" style="325" customWidth="1"/>
    <col min="13284" max="13284" width="12.5703125" style="325" customWidth="1"/>
    <col min="13285" max="13285" width="15.7109375" style="325" customWidth="1"/>
    <col min="13286" max="13286" width="10.42578125" style="325" bestFit="1" customWidth="1"/>
    <col min="13287" max="13287" width="16.7109375" style="325" bestFit="1" customWidth="1"/>
    <col min="13288" max="13536" width="9.28515625" style="325"/>
    <col min="13537" max="13537" width="1.5703125" style="325" customWidth="1"/>
    <col min="13538" max="13538" width="9.28515625" style="325"/>
    <col min="13539" max="13539" width="97" style="325" customWidth="1"/>
    <col min="13540" max="13540" width="12.5703125" style="325" customWidth="1"/>
    <col min="13541" max="13541" width="15.7109375" style="325" customWidth="1"/>
    <col min="13542" max="13542" width="10.42578125" style="325" bestFit="1" customWidth="1"/>
    <col min="13543" max="13543" width="16.7109375" style="325" bestFit="1" customWidth="1"/>
    <col min="13544" max="13792" width="9.28515625" style="325"/>
    <col min="13793" max="13793" width="1.5703125" style="325" customWidth="1"/>
    <col min="13794" max="13794" width="9.28515625" style="325"/>
    <col min="13795" max="13795" width="97" style="325" customWidth="1"/>
    <col min="13796" max="13796" width="12.5703125" style="325" customWidth="1"/>
    <col min="13797" max="13797" width="15.7109375" style="325" customWidth="1"/>
    <col min="13798" max="13798" width="10.42578125" style="325" bestFit="1" customWidth="1"/>
    <col min="13799" max="13799" width="16.7109375" style="325" bestFit="1" customWidth="1"/>
    <col min="13800" max="14048" width="9.28515625" style="325"/>
    <col min="14049" max="14049" width="1.5703125" style="325" customWidth="1"/>
    <col min="14050" max="14050" width="9.28515625" style="325"/>
    <col min="14051" max="14051" width="97" style="325" customWidth="1"/>
    <col min="14052" max="14052" width="12.5703125" style="325" customWidth="1"/>
    <col min="14053" max="14053" width="15.7109375" style="325" customWidth="1"/>
    <col min="14054" max="14054" width="10.42578125" style="325" bestFit="1" customWidth="1"/>
    <col min="14055" max="14055" width="16.7109375" style="325" bestFit="1" customWidth="1"/>
    <col min="14056" max="14304" width="9.28515625" style="325"/>
    <col min="14305" max="14305" width="1.5703125" style="325" customWidth="1"/>
    <col min="14306" max="14306" width="9.28515625" style="325"/>
    <col min="14307" max="14307" width="97" style="325" customWidth="1"/>
    <col min="14308" max="14308" width="12.5703125" style="325" customWidth="1"/>
    <col min="14309" max="14309" width="15.7109375" style="325" customWidth="1"/>
    <col min="14310" max="14310" width="10.42578125" style="325" bestFit="1" customWidth="1"/>
    <col min="14311" max="14311" width="16.7109375" style="325" bestFit="1" customWidth="1"/>
    <col min="14312" max="14560" width="9.28515625" style="325"/>
    <col min="14561" max="14561" width="1.5703125" style="325" customWidth="1"/>
    <col min="14562" max="14562" width="9.28515625" style="325"/>
    <col min="14563" max="14563" width="97" style="325" customWidth="1"/>
    <col min="14564" max="14564" width="12.5703125" style="325" customWidth="1"/>
    <col min="14565" max="14565" width="15.7109375" style="325" customWidth="1"/>
    <col min="14566" max="14566" width="10.42578125" style="325" bestFit="1" customWidth="1"/>
    <col min="14567" max="14567" width="16.7109375" style="325" bestFit="1" customWidth="1"/>
    <col min="14568" max="14816" width="9.28515625" style="325"/>
    <col min="14817" max="14817" width="1.5703125" style="325" customWidth="1"/>
    <col min="14818" max="14818" width="9.28515625" style="325"/>
    <col min="14819" max="14819" width="97" style="325" customWidth="1"/>
    <col min="14820" max="14820" width="12.5703125" style="325" customWidth="1"/>
    <col min="14821" max="14821" width="15.7109375" style="325" customWidth="1"/>
    <col min="14822" max="14822" width="10.42578125" style="325" bestFit="1" customWidth="1"/>
    <col min="14823" max="14823" width="16.7109375" style="325" bestFit="1" customWidth="1"/>
    <col min="14824" max="15072" width="9.28515625" style="325"/>
    <col min="15073" max="15073" width="1.5703125" style="325" customWidth="1"/>
    <col min="15074" max="15074" width="9.28515625" style="325"/>
    <col min="15075" max="15075" width="97" style="325" customWidth="1"/>
    <col min="15076" max="15076" width="12.5703125" style="325" customWidth="1"/>
    <col min="15077" max="15077" width="15.7109375" style="325" customWidth="1"/>
    <col min="15078" max="15078" width="10.42578125" style="325" bestFit="1" customWidth="1"/>
    <col min="15079" max="15079" width="16.7109375" style="325" bestFit="1" customWidth="1"/>
    <col min="15080" max="15328" width="9.28515625" style="325"/>
    <col min="15329" max="15329" width="1.5703125" style="325" customWidth="1"/>
    <col min="15330" max="15330" width="9.28515625" style="325"/>
    <col min="15331" max="15331" width="97" style="325" customWidth="1"/>
    <col min="15332" max="15332" width="12.5703125" style="325" customWidth="1"/>
    <col min="15333" max="15333" width="15.7109375" style="325" customWidth="1"/>
    <col min="15334" max="15334" width="10.42578125" style="325" bestFit="1" customWidth="1"/>
    <col min="15335" max="15335" width="16.7109375" style="325" bestFit="1" customWidth="1"/>
    <col min="15336" max="15584" width="9.28515625" style="325"/>
    <col min="15585" max="15585" width="1.5703125" style="325" customWidth="1"/>
    <col min="15586" max="15586" width="9.28515625" style="325"/>
    <col min="15587" max="15587" width="97" style="325" customWidth="1"/>
    <col min="15588" max="15588" width="12.5703125" style="325" customWidth="1"/>
    <col min="15589" max="15589" width="15.7109375" style="325" customWidth="1"/>
    <col min="15590" max="15590" width="10.42578125" style="325" bestFit="1" customWidth="1"/>
    <col min="15591" max="15591" width="16.7109375" style="325" bestFit="1" customWidth="1"/>
    <col min="15592" max="15840" width="9.28515625" style="325"/>
    <col min="15841" max="15841" width="1.5703125" style="325" customWidth="1"/>
    <col min="15842" max="15842" width="9.28515625" style="325"/>
    <col min="15843" max="15843" width="97" style="325" customWidth="1"/>
    <col min="15844" max="15844" width="12.5703125" style="325" customWidth="1"/>
    <col min="15845" max="15845" width="15.7109375" style="325" customWidth="1"/>
    <col min="15846" max="15846" width="10.42578125" style="325" bestFit="1" customWidth="1"/>
    <col min="15847" max="15847" width="16.7109375" style="325" bestFit="1" customWidth="1"/>
    <col min="15848" max="16096" width="9.28515625" style="325"/>
    <col min="16097" max="16097" width="1.5703125" style="325" customWidth="1"/>
    <col min="16098" max="16098" width="9.28515625" style="325"/>
    <col min="16099" max="16099" width="97" style="325" customWidth="1"/>
    <col min="16100" max="16100" width="12.5703125" style="325" customWidth="1"/>
    <col min="16101" max="16101" width="15.7109375" style="325" customWidth="1"/>
    <col min="16102" max="16102" width="10.42578125" style="325" bestFit="1" customWidth="1"/>
    <col min="16103" max="16103" width="16.7109375" style="325" bestFit="1" customWidth="1"/>
    <col min="16104" max="16384" width="9.28515625" style="325"/>
  </cols>
  <sheetData>
    <row r="1" spans="1:12" ht="15.75" thickBot="1"/>
    <row r="2" spans="1:12" ht="21.75" customHeight="1">
      <c r="B2" s="509" t="str">
        <f>'Logos&amp;Administrator Instruction'!B11</f>
        <v>Pepco Energy Savings for Business Program</v>
      </c>
      <c r="C2" s="510"/>
      <c r="D2" s="510"/>
      <c r="E2" s="510"/>
      <c r="F2" s="510"/>
      <c r="G2" s="510"/>
      <c r="H2" s="510"/>
      <c r="I2" s="511"/>
    </row>
    <row r="3" spans="1:12" ht="29.25" customHeight="1" thickBot="1">
      <c r="B3" s="512" t="s">
        <v>682</v>
      </c>
      <c r="C3" s="513"/>
      <c r="D3" s="513"/>
      <c r="E3" s="513"/>
      <c r="F3" s="513"/>
      <c r="G3" s="513"/>
      <c r="H3" s="513"/>
      <c r="I3" s="514"/>
    </row>
    <row r="4" spans="1:12" ht="75.75" customHeight="1">
      <c r="B4" s="1067" t="str">
        <f>"The "&amp;Utility_Name&amp;" Energy Savings for Business Program offers incentives to eligible customers to help customers further improve energy efficiency and reduce operating costs. "&amp;"Combined Heat and Power (CHP), or cogeneration, provides both an on-site source of electric power and useful thermal energy from a single fuel source. "&amp;"These systems capture thermal energy that would normally be lost in traditional power generation and use it to serve heating and cooling needs at the host facility. "&amp;"The objective of the "&amp;Utility_Name&amp;" CHP Program is reduce the amount of electricity delivered via the power grid to Pepco customer facilities in Maryland."</f>
        <v>The Pepco Energy Savings for Business Program offers incentives to eligible customers to help customers further improve energy efficiency and reduce operating costs. Combined Heat and Power (CHP), or cogeneration, provides both an on-site source of electric power and useful thermal energy from a single fuel source. These systems capture thermal energy that would normally be lost in traditional power generation and use it to serve heating and cooling needs at the host facility. The objective of the Pepco CHP Program is reduce the amount of electricity delivered via the power grid to Pepco customer facilities in Maryland.</v>
      </c>
      <c r="C4" s="1068"/>
      <c r="D4" s="1068"/>
      <c r="E4" s="1068"/>
      <c r="F4" s="1068"/>
      <c r="G4" s="1068"/>
      <c r="H4" s="1068"/>
      <c r="I4" s="1069"/>
      <c r="J4" s="423"/>
    </row>
    <row r="5" spans="1:12" ht="16.5" customHeight="1">
      <c r="B5" s="851" t="str">
        <f>"To be eligible for these incentives you must be a "&amp;Utility_Name&amp;" customer in the Maryland territory."</f>
        <v>To be eligible for these incentives you must be a Pepco customer in the Maryland territory.</v>
      </c>
      <c r="C5" s="852"/>
      <c r="D5" s="852"/>
      <c r="E5" s="852"/>
      <c r="F5" s="852"/>
      <c r="G5" s="852"/>
      <c r="H5" s="852"/>
      <c r="I5" s="853"/>
      <c r="J5" s="423"/>
    </row>
    <row r="6" spans="1:12" ht="33.75" customHeight="1">
      <c r="B6" s="1070" t="s">
        <v>935</v>
      </c>
      <c r="C6" s="1071"/>
      <c r="D6" s="1071"/>
      <c r="E6" s="1071"/>
      <c r="F6" s="1071"/>
      <c r="G6" s="1071"/>
      <c r="H6" s="1071"/>
      <c r="I6" s="1072"/>
    </row>
    <row r="7" spans="1:12" ht="16.5" customHeight="1" thickBot="1">
      <c r="B7" s="1073" t="s">
        <v>683</v>
      </c>
      <c r="C7" s="1074"/>
      <c r="D7" s="1074"/>
      <c r="E7" s="1074"/>
      <c r="F7" s="1074"/>
      <c r="G7" s="1074"/>
      <c r="H7" s="1074"/>
      <c r="I7" s="1075"/>
      <c r="J7" s="423"/>
    </row>
    <row r="8" spans="1:12" ht="15" customHeight="1" thickBot="1">
      <c r="B8" s="854"/>
      <c r="C8" s="854"/>
      <c r="D8" s="854"/>
      <c r="E8" s="854"/>
      <c r="F8" s="854"/>
      <c r="G8" s="854"/>
      <c r="H8" s="854"/>
      <c r="I8" s="854"/>
      <c r="J8" s="423"/>
      <c r="K8" s="326"/>
      <c r="L8" s="326"/>
    </row>
    <row r="9" spans="1:12" s="327" customFormat="1" ht="25.5" customHeight="1">
      <c r="A9" s="419"/>
      <c r="B9" s="1061" t="s">
        <v>680</v>
      </c>
      <c r="C9" s="1062"/>
      <c r="D9" s="1062"/>
      <c r="E9" s="1062"/>
      <c r="F9" s="1062"/>
      <c r="G9" s="1062"/>
      <c r="H9" s="1062"/>
      <c r="I9" s="1063"/>
      <c r="J9" s="423"/>
      <c r="K9" s="326"/>
      <c r="L9" s="326"/>
    </row>
    <row r="10" spans="1:12" s="327" customFormat="1" ht="34.5" customHeight="1">
      <c r="A10" s="420"/>
      <c r="B10" s="1064" t="s">
        <v>967</v>
      </c>
      <c r="C10" s="1065"/>
      <c r="D10" s="1065"/>
      <c r="E10" s="1065"/>
      <c r="F10" s="1065"/>
      <c r="G10" s="1065"/>
      <c r="H10" s="1065"/>
      <c r="I10" s="1066"/>
      <c r="J10" s="328"/>
      <c r="K10" s="326"/>
      <c r="L10" s="382"/>
    </row>
    <row r="11" spans="1:12" s="327" customFormat="1" ht="34.5" customHeight="1">
      <c r="A11" s="420"/>
      <c r="B11" s="1046" t="s">
        <v>1017</v>
      </c>
      <c r="C11" s="1047"/>
      <c r="D11" s="1047"/>
      <c r="E11" s="1047"/>
      <c r="F11" s="1047"/>
      <c r="G11" s="1047"/>
      <c r="H11" s="1047"/>
      <c r="I11" s="1048"/>
      <c r="J11" s="328"/>
      <c r="K11" s="326"/>
      <c r="L11" s="382"/>
    </row>
    <row r="12" spans="1:12" s="327" customFormat="1" ht="34.5" customHeight="1">
      <c r="A12" s="421"/>
      <c r="B12" s="1046" t="s">
        <v>751</v>
      </c>
      <c r="C12" s="1047"/>
      <c r="D12" s="1047"/>
      <c r="E12" s="1047"/>
      <c r="F12" s="1047"/>
      <c r="G12" s="1047"/>
      <c r="H12" s="1047"/>
      <c r="I12" s="1048"/>
      <c r="J12" s="423"/>
      <c r="K12" s="326"/>
      <c r="L12" s="326"/>
    </row>
    <row r="13" spans="1:12" s="327" customFormat="1" ht="34.5" customHeight="1">
      <c r="A13" s="421"/>
      <c r="B13" s="1046" t="s">
        <v>686</v>
      </c>
      <c r="C13" s="1047"/>
      <c r="D13" s="1047"/>
      <c r="E13" s="1047"/>
      <c r="F13" s="1047"/>
      <c r="G13" s="1047"/>
      <c r="H13" s="1047"/>
      <c r="I13" s="1048"/>
      <c r="J13" s="423"/>
      <c r="K13" s="326"/>
      <c r="L13" s="326"/>
    </row>
    <row r="14" spans="1:12" s="327" customFormat="1" ht="34.5" customHeight="1" thickBot="1">
      <c r="A14" s="422"/>
      <c r="B14" s="1082" t="s">
        <v>1018</v>
      </c>
      <c r="C14" s="1083"/>
      <c r="D14" s="1083"/>
      <c r="E14" s="1083"/>
      <c r="F14" s="1083"/>
      <c r="G14" s="1083"/>
      <c r="H14" s="1083"/>
      <c r="I14" s="1084"/>
      <c r="J14" s="423"/>
      <c r="K14" s="326"/>
      <c r="L14" s="326"/>
    </row>
    <row r="15" spans="1:12" s="327" customFormat="1" ht="15" customHeight="1" thickBot="1">
      <c r="A15" s="47"/>
      <c r="B15" s="855"/>
      <c r="C15" s="856"/>
      <c r="D15" s="857"/>
      <c r="E15" s="857"/>
      <c r="F15" s="857"/>
      <c r="G15" s="857"/>
      <c r="H15" s="857"/>
      <c r="I15" s="857"/>
      <c r="J15" s="424"/>
      <c r="L15"/>
    </row>
    <row r="16" spans="1:12" s="327" customFormat="1" ht="25.5" customHeight="1" thickBot="1">
      <c r="A16" s="419"/>
      <c r="B16" s="1061" t="s">
        <v>681</v>
      </c>
      <c r="C16" s="1062"/>
      <c r="D16" s="1062"/>
      <c r="E16" s="1062"/>
      <c r="F16" s="1062"/>
      <c r="G16" s="1062"/>
      <c r="H16" s="1062"/>
      <c r="I16" s="1063"/>
      <c r="J16" s="425"/>
    </row>
    <row r="17" spans="1:15" s="327" customFormat="1" ht="127.9" customHeight="1" thickBot="1">
      <c r="A17" s="419"/>
      <c r="B17" s="1088" t="s">
        <v>1046</v>
      </c>
      <c r="C17" s="1089"/>
      <c r="D17" s="1089"/>
      <c r="E17" s="1089"/>
      <c r="F17" s="1089"/>
      <c r="G17" s="1089"/>
      <c r="H17" s="1089"/>
      <c r="I17" s="1090"/>
      <c r="J17" s="425"/>
    </row>
    <row r="18" spans="1:15" s="327" customFormat="1" ht="59.25" thickBot="1">
      <c r="A18" s="419"/>
      <c r="B18" s="1091" t="s">
        <v>684</v>
      </c>
      <c r="C18" s="1050"/>
      <c r="D18" s="1092"/>
      <c r="E18" s="858" t="s">
        <v>759</v>
      </c>
      <c r="F18" s="1049" t="s">
        <v>760</v>
      </c>
      <c r="G18" s="1050"/>
      <c r="H18" s="1050"/>
      <c r="I18" s="1051"/>
      <c r="J18" s="425"/>
    </row>
    <row r="19" spans="1:15" s="327" customFormat="1" ht="65.25" customHeight="1">
      <c r="A19" s="419"/>
      <c r="B19" s="859" t="s">
        <v>757</v>
      </c>
      <c r="C19" s="860"/>
      <c r="D19" s="860"/>
      <c r="E19" s="861">
        <v>0.1</v>
      </c>
      <c r="F19" s="1052" t="s">
        <v>932</v>
      </c>
      <c r="G19" s="1053"/>
      <c r="H19" s="1053"/>
      <c r="I19" s="1054"/>
      <c r="J19" s="425"/>
    </row>
    <row r="20" spans="1:15" s="327" customFormat="1" ht="65.25" customHeight="1">
      <c r="A20" s="419"/>
      <c r="B20" s="1079" t="s">
        <v>836</v>
      </c>
      <c r="C20" s="1080"/>
      <c r="D20" s="1081"/>
      <c r="E20" s="862">
        <v>0.3</v>
      </c>
      <c r="F20" s="1055" t="s">
        <v>933</v>
      </c>
      <c r="G20" s="1056"/>
      <c r="H20" s="1056"/>
      <c r="I20" s="1057"/>
      <c r="J20" s="1077"/>
      <c r="K20" s="1078"/>
      <c r="L20" s="1078"/>
      <c r="M20" s="1078"/>
      <c r="N20" s="1078"/>
      <c r="O20" s="1078"/>
    </row>
    <row r="21" spans="1:15" s="327" customFormat="1" ht="65.25" customHeight="1" thickBot="1">
      <c r="A21" s="419"/>
      <c r="B21" s="1085" t="s">
        <v>685</v>
      </c>
      <c r="C21" s="1086"/>
      <c r="D21" s="1087"/>
      <c r="E21" s="863" t="s">
        <v>758</v>
      </c>
      <c r="F21" s="1058" t="s">
        <v>934</v>
      </c>
      <c r="G21" s="1059"/>
      <c r="H21" s="1059"/>
      <c r="I21" s="1060"/>
      <c r="J21" s="1077"/>
      <c r="K21" s="1078"/>
      <c r="L21" s="1078"/>
      <c r="M21" s="1078"/>
      <c r="N21" s="1078"/>
      <c r="O21" s="1078"/>
    </row>
    <row r="22" spans="1:15" ht="132.75" customHeight="1">
      <c r="B22" s="854"/>
      <c r="C22" s="854"/>
      <c r="D22" s="854"/>
      <c r="E22" s="854"/>
      <c r="F22" s="854"/>
      <c r="G22" s="854"/>
      <c r="H22" s="854"/>
      <c r="I22" s="854"/>
      <c r="J22" s="426"/>
    </row>
    <row r="23" spans="1:15" ht="49.5" customHeight="1">
      <c r="B23" s="1076" t="str">
        <f>IF(Utility_Name="pepco",'PepcoT&amp;C'!C2,IF(Utility_Name="Delmarva Power",'DelmarvaT&amp;C'!C2))</f>
        <v>Pepco Energy Savings for Business Program
Phone: 1-866-353-5798 | email: Pepco.EnergySavings@TRCcompanies.com | web: Pepco.com/business</v>
      </c>
      <c r="C23" s="1076"/>
      <c r="D23" s="1076"/>
      <c r="E23" s="1076"/>
      <c r="F23" s="1076"/>
      <c r="G23" s="1076"/>
      <c r="H23" s="1076"/>
      <c r="I23" s="1076"/>
      <c r="J23" s="425"/>
    </row>
    <row r="24" spans="1:15" ht="61.5" customHeight="1">
      <c r="B24" s="854"/>
      <c r="C24" s="854"/>
      <c r="D24" s="854"/>
      <c r="E24" s="854"/>
      <c r="F24" s="854"/>
      <c r="G24" s="854"/>
      <c r="H24" s="854"/>
      <c r="I24" s="854"/>
      <c r="J24" s="427"/>
      <c r="K24" s="329"/>
    </row>
    <row r="25" spans="1:15" ht="20.25" customHeight="1">
      <c r="J25" s="47"/>
    </row>
    <row r="26" spans="1:15" ht="20.25" customHeight="1">
      <c r="J26" s="47"/>
    </row>
    <row r="27" spans="1:15" ht="20.25" customHeight="1">
      <c r="J27" s="425"/>
    </row>
    <row r="28" spans="1:15" ht="20.25" customHeight="1">
      <c r="J28" s="425"/>
    </row>
    <row r="29" spans="1:15" ht="20.25" customHeight="1">
      <c r="J29" s="425"/>
    </row>
    <row r="30" spans="1:15" ht="20.25" customHeight="1">
      <c r="J30" s="425"/>
    </row>
    <row r="31" spans="1:15" ht="20.25" customHeight="1">
      <c r="J31" s="425"/>
    </row>
    <row r="32" spans="1:15" ht="20.25" customHeight="1">
      <c r="J32" s="425"/>
    </row>
    <row r="33" spans="10:10" ht="20.25" customHeight="1">
      <c r="J33" s="425"/>
    </row>
    <row r="34" spans="10:10" ht="20.25" customHeight="1">
      <c r="J34" s="47"/>
    </row>
    <row r="35" spans="10:10" ht="20.25" customHeight="1">
      <c r="J35" s="47"/>
    </row>
    <row r="36" spans="10:10" ht="20.25" customHeight="1">
      <c r="J36" s="425"/>
    </row>
    <row r="37" spans="10:10" ht="20.25" customHeight="1">
      <c r="J37" s="425"/>
    </row>
    <row r="38" spans="10:10" ht="20.25" customHeight="1">
      <c r="J38" s="425"/>
    </row>
    <row r="39" spans="10:10" ht="20.25" customHeight="1">
      <c r="J39" s="425"/>
    </row>
    <row r="40" spans="10:10" ht="20.25" customHeight="1">
      <c r="J40" s="425"/>
    </row>
    <row r="41" spans="10:10" ht="20.25" customHeight="1">
      <c r="J41" s="425"/>
    </row>
  </sheetData>
  <sheetProtection algorithmName="SHA-512" hashValue="w5fdL5YXS+8HN3SwsNSRXxNYWaYUyPxnfByfXwiyoiLoDWdRhb5WJoS/M9Jk0QCzrO4OG5O8oIYJe/UsPZyVsw==" saltValue="ZAwbPHzp4BRcNpk9P4x6yw==" spinCount="100000" sheet="1" objects="1" scenarios="1"/>
  <customSheetViews>
    <customSheetView guid="{C56B3D6B-3B98-4A17-BD3C-B9F218E372DD}" showPageBreaks="1" showGridLines="0" printArea="1">
      <selection activeCell="L16" sqref="L16"/>
      <pageMargins left="0.52" right="0.26" top="0.44" bottom="0.45" header="0.22" footer="0.3"/>
      <printOptions horizontalCentered="1"/>
      <pageSetup scale="80" orientation="portrait" r:id="rId1"/>
    </customSheetView>
    <customSheetView guid="{108BB875-1A79-407F-97F6-6D743F46DF3B}" showPageBreaks="1" showGridLines="0" printArea="1">
      <selection activeCell="L16" sqref="L16"/>
      <pageMargins left="0.52" right="0.26" top="0.44" bottom="0.45" header="0.22" footer="0.3"/>
      <printOptions horizontalCentered="1"/>
      <pageSetup scale="80" orientation="portrait" r:id="rId2"/>
    </customSheetView>
  </customSheetViews>
  <mergeCells count="21">
    <mergeCell ref="B23:I23"/>
    <mergeCell ref="J20:O20"/>
    <mergeCell ref="B20:D20"/>
    <mergeCell ref="B12:I12"/>
    <mergeCell ref="B14:I14"/>
    <mergeCell ref="B21:D21"/>
    <mergeCell ref="J21:O21"/>
    <mergeCell ref="B17:I17"/>
    <mergeCell ref="B18:D18"/>
    <mergeCell ref="B9:I9"/>
    <mergeCell ref="B10:I10"/>
    <mergeCell ref="B4:I4"/>
    <mergeCell ref="B6:I6"/>
    <mergeCell ref="B7:I7"/>
    <mergeCell ref="B11:I11"/>
    <mergeCell ref="F18:I18"/>
    <mergeCell ref="F19:I19"/>
    <mergeCell ref="F20:I20"/>
    <mergeCell ref="F21:I21"/>
    <mergeCell ref="B16:I16"/>
    <mergeCell ref="B13:I13"/>
  </mergeCells>
  <printOptions horizontalCentered="1"/>
  <pageMargins left="0.63" right="0.47" top="0.6" bottom="0.45" header="0.22" footer="0.3"/>
  <pageSetup scale="76"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G49"/>
  <sheetViews>
    <sheetView showGridLines="0" topLeftCell="A7" zoomScale="80" zoomScaleNormal="80" workbookViewId="0">
      <selection activeCell="L28" sqref="L28:L30"/>
    </sheetView>
  </sheetViews>
  <sheetFormatPr defaultRowHeight="12.75"/>
  <cols>
    <col min="1" max="1" width="9.28515625" style="111"/>
    <col min="2" max="2" width="14.5703125" style="111" customWidth="1"/>
    <col min="3" max="3" width="44.5703125" style="111" customWidth="1"/>
    <col min="4" max="5" width="20.5703125" style="111" customWidth="1"/>
    <col min="6" max="6" width="50.7109375" style="111" customWidth="1"/>
    <col min="7" max="7" width="14.5703125" style="111" customWidth="1"/>
    <col min="8" max="27" width="7.5703125" style="111" customWidth="1"/>
    <col min="28" max="257" width="9.28515625" style="111"/>
    <col min="258" max="258" width="14.5703125" style="111" customWidth="1"/>
    <col min="259" max="259" width="44.5703125" style="111" customWidth="1"/>
    <col min="260" max="261" width="20.5703125" style="111" customWidth="1"/>
    <col min="262" max="262" width="50.7109375" style="111" customWidth="1"/>
    <col min="263" max="263" width="14.5703125" style="111" customWidth="1"/>
    <col min="264" max="283" width="7.5703125" style="111" customWidth="1"/>
    <col min="284" max="513" width="9.28515625" style="111"/>
    <col min="514" max="514" width="14.5703125" style="111" customWidth="1"/>
    <col min="515" max="515" width="44.5703125" style="111" customWidth="1"/>
    <col min="516" max="517" width="20.5703125" style="111" customWidth="1"/>
    <col min="518" max="518" width="50.7109375" style="111" customWidth="1"/>
    <col min="519" max="519" width="14.5703125" style="111" customWidth="1"/>
    <col min="520" max="539" width="7.5703125" style="111" customWidth="1"/>
    <col min="540" max="769" width="9.28515625" style="111"/>
    <col min="770" max="770" width="14.5703125" style="111" customWidth="1"/>
    <col min="771" max="771" width="44.5703125" style="111" customWidth="1"/>
    <col min="772" max="773" width="20.5703125" style="111" customWidth="1"/>
    <col min="774" max="774" width="50.7109375" style="111" customWidth="1"/>
    <col min="775" max="775" width="14.5703125" style="111" customWidth="1"/>
    <col min="776" max="795" width="7.5703125" style="111" customWidth="1"/>
    <col min="796" max="1025" width="9.28515625" style="111"/>
    <col min="1026" max="1026" width="14.5703125" style="111" customWidth="1"/>
    <col min="1027" max="1027" width="44.5703125" style="111" customWidth="1"/>
    <col min="1028" max="1029" width="20.5703125" style="111" customWidth="1"/>
    <col min="1030" max="1030" width="50.7109375" style="111" customWidth="1"/>
    <col min="1031" max="1031" width="14.5703125" style="111" customWidth="1"/>
    <col min="1032" max="1051" width="7.5703125" style="111" customWidth="1"/>
    <col min="1052" max="1281" width="9.28515625" style="111"/>
    <col min="1282" max="1282" width="14.5703125" style="111" customWidth="1"/>
    <col min="1283" max="1283" width="44.5703125" style="111" customWidth="1"/>
    <col min="1284" max="1285" width="20.5703125" style="111" customWidth="1"/>
    <col min="1286" max="1286" width="50.7109375" style="111" customWidth="1"/>
    <col min="1287" max="1287" width="14.5703125" style="111" customWidth="1"/>
    <col min="1288" max="1307" width="7.5703125" style="111" customWidth="1"/>
    <col min="1308" max="1537" width="9.28515625" style="111"/>
    <col min="1538" max="1538" width="14.5703125" style="111" customWidth="1"/>
    <col min="1539" max="1539" width="44.5703125" style="111" customWidth="1"/>
    <col min="1540" max="1541" width="20.5703125" style="111" customWidth="1"/>
    <col min="1542" max="1542" width="50.7109375" style="111" customWidth="1"/>
    <col min="1543" max="1543" width="14.5703125" style="111" customWidth="1"/>
    <col min="1544" max="1563" width="7.5703125" style="111" customWidth="1"/>
    <col min="1564" max="1793" width="9.28515625" style="111"/>
    <col min="1794" max="1794" width="14.5703125" style="111" customWidth="1"/>
    <col min="1795" max="1795" width="44.5703125" style="111" customWidth="1"/>
    <col min="1796" max="1797" width="20.5703125" style="111" customWidth="1"/>
    <col min="1798" max="1798" width="50.7109375" style="111" customWidth="1"/>
    <col min="1799" max="1799" width="14.5703125" style="111" customWidth="1"/>
    <col min="1800" max="1819" width="7.5703125" style="111" customWidth="1"/>
    <col min="1820" max="2049" width="9.28515625" style="111"/>
    <col min="2050" max="2050" width="14.5703125" style="111" customWidth="1"/>
    <col min="2051" max="2051" width="44.5703125" style="111" customWidth="1"/>
    <col min="2052" max="2053" width="20.5703125" style="111" customWidth="1"/>
    <col min="2054" max="2054" width="50.7109375" style="111" customWidth="1"/>
    <col min="2055" max="2055" width="14.5703125" style="111" customWidth="1"/>
    <col min="2056" max="2075" width="7.5703125" style="111" customWidth="1"/>
    <col min="2076" max="2305" width="9.28515625" style="111"/>
    <col min="2306" max="2306" width="14.5703125" style="111" customWidth="1"/>
    <col min="2307" max="2307" width="44.5703125" style="111" customWidth="1"/>
    <col min="2308" max="2309" width="20.5703125" style="111" customWidth="1"/>
    <col min="2310" max="2310" width="50.7109375" style="111" customWidth="1"/>
    <col min="2311" max="2311" width="14.5703125" style="111" customWidth="1"/>
    <col min="2312" max="2331" width="7.5703125" style="111" customWidth="1"/>
    <col min="2332" max="2561" width="9.28515625" style="111"/>
    <col min="2562" max="2562" width="14.5703125" style="111" customWidth="1"/>
    <col min="2563" max="2563" width="44.5703125" style="111" customWidth="1"/>
    <col min="2564" max="2565" width="20.5703125" style="111" customWidth="1"/>
    <col min="2566" max="2566" width="50.7109375" style="111" customWidth="1"/>
    <col min="2567" max="2567" width="14.5703125" style="111" customWidth="1"/>
    <col min="2568" max="2587" width="7.5703125" style="111" customWidth="1"/>
    <col min="2588" max="2817" width="9.28515625" style="111"/>
    <col min="2818" max="2818" width="14.5703125" style="111" customWidth="1"/>
    <col min="2819" max="2819" width="44.5703125" style="111" customWidth="1"/>
    <col min="2820" max="2821" width="20.5703125" style="111" customWidth="1"/>
    <col min="2822" max="2822" width="50.7109375" style="111" customWidth="1"/>
    <col min="2823" max="2823" width="14.5703125" style="111" customWidth="1"/>
    <col min="2824" max="2843" width="7.5703125" style="111" customWidth="1"/>
    <col min="2844" max="3073" width="9.28515625" style="111"/>
    <col min="3074" max="3074" width="14.5703125" style="111" customWidth="1"/>
    <col min="3075" max="3075" width="44.5703125" style="111" customWidth="1"/>
    <col min="3076" max="3077" width="20.5703125" style="111" customWidth="1"/>
    <col min="3078" max="3078" width="50.7109375" style="111" customWidth="1"/>
    <col min="3079" max="3079" width="14.5703125" style="111" customWidth="1"/>
    <col min="3080" max="3099" width="7.5703125" style="111" customWidth="1"/>
    <col min="3100" max="3329" width="9.28515625" style="111"/>
    <col min="3330" max="3330" width="14.5703125" style="111" customWidth="1"/>
    <col min="3331" max="3331" width="44.5703125" style="111" customWidth="1"/>
    <col min="3332" max="3333" width="20.5703125" style="111" customWidth="1"/>
    <col min="3334" max="3334" width="50.7109375" style="111" customWidth="1"/>
    <col min="3335" max="3335" width="14.5703125" style="111" customWidth="1"/>
    <col min="3336" max="3355" width="7.5703125" style="111" customWidth="1"/>
    <col min="3356" max="3585" width="9.28515625" style="111"/>
    <col min="3586" max="3586" width="14.5703125" style="111" customWidth="1"/>
    <col min="3587" max="3587" width="44.5703125" style="111" customWidth="1"/>
    <col min="3588" max="3589" width="20.5703125" style="111" customWidth="1"/>
    <col min="3590" max="3590" width="50.7109375" style="111" customWidth="1"/>
    <col min="3591" max="3591" width="14.5703125" style="111" customWidth="1"/>
    <col min="3592" max="3611" width="7.5703125" style="111" customWidth="1"/>
    <col min="3612" max="3841" width="9.28515625" style="111"/>
    <col min="3842" max="3842" width="14.5703125" style="111" customWidth="1"/>
    <col min="3843" max="3843" width="44.5703125" style="111" customWidth="1"/>
    <col min="3844" max="3845" width="20.5703125" style="111" customWidth="1"/>
    <col min="3846" max="3846" width="50.7109375" style="111" customWidth="1"/>
    <col min="3847" max="3847" width="14.5703125" style="111" customWidth="1"/>
    <col min="3848" max="3867" width="7.5703125" style="111" customWidth="1"/>
    <col min="3868" max="4097" width="9.28515625" style="111"/>
    <col min="4098" max="4098" width="14.5703125" style="111" customWidth="1"/>
    <col min="4099" max="4099" width="44.5703125" style="111" customWidth="1"/>
    <col min="4100" max="4101" width="20.5703125" style="111" customWidth="1"/>
    <col min="4102" max="4102" width="50.7109375" style="111" customWidth="1"/>
    <col min="4103" max="4103" width="14.5703125" style="111" customWidth="1"/>
    <col min="4104" max="4123" width="7.5703125" style="111" customWidth="1"/>
    <col min="4124" max="4353" width="9.28515625" style="111"/>
    <col min="4354" max="4354" width="14.5703125" style="111" customWidth="1"/>
    <col min="4355" max="4355" width="44.5703125" style="111" customWidth="1"/>
    <col min="4356" max="4357" width="20.5703125" style="111" customWidth="1"/>
    <col min="4358" max="4358" width="50.7109375" style="111" customWidth="1"/>
    <col min="4359" max="4359" width="14.5703125" style="111" customWidth="1"/>
    <col min="4360" max="4379" width="7.5703125" style="111" customWidth="1"/>
    <col min="4380" max="4609" width="9.28515625" style="111"/>
    <col min="4610" max="4610" width="14.5703125" style="111" customWidth="1"/>
    <col min="4611" max="4611" width="44.5703125" style="111" customWidth="1"/>
    <col min="4612" max="4613" width="20.5703125" style="111" customWidth="1"/>
    <col min="4614" max="4614" width="50.7109375" style="111" customWidth="1"/>
    <col min="4615" max="4615" width="14.5703125" style="111" customWidth="1"/>
    <col min="4616" max="4635" width="7.5703125" style="111" customWidth="1"/>
    <col min="4636" max="4865" width="9.28515625" style="111"/>
    <col min="4866" max="4866" width="14.5703125" style="111" customWidth="1"/>
    <col min="4867" max="4867" width="44.5703125" style="111" customWidth="1"/>
    <col min="4868" max="4869" width="20.5703125" style="111" customWidth="1"/>
    <col min="4870" max="4870" width="50.7109375" style="111" customWidth="1"/>
    <col min="4871" max="4871" width="14.5703125" style="111" customWidth="1"/>
    <col min="4872" max="4891" width="7.5703125" style="111" customWidth="1"/>
    <col min="4892" max="5121" width="9.28515625" style="111"/>
    <col min="5122" max="5122" width="14.5703125" style="111" customWidth="1"/>
    <col min="5123" max="5123" width="44.5703125" style="111" customWidth="1"/>
    <col min="5124" max="5125" width="20.5703125" style="111" customWidth="1"/>
    <col min="5126" max="5126" width="50.7109375" style="111" customWidth="1"/>
    <col min="5127" max="5127" width="14.5703125" style="111" customWidth="1"/>
    <col min="5128" max="5147" width="7.5703125" style="111" customWidth="1"/>
    <col min="5148" max="5377" width="9.28515625" style="111"/>
    <col min="5378" max="5378" width="14.5703125" style="111" customWidth="1"/>
    <col min="5379" max="5379" width="44.5703125" style="111" customWidth="1"/>
    <col min="5380" max="5381" width="20.5703125" style="111" customWidth="1"/>
    <col min="5382" max="5382" width="50.7109375" style="111" customWidth="1"/>
    <col min="5383" max="5383" width="14.5703125" style="111" customWidth="1"/>
    <col min="5384" max="5403" width="7.5703125" style="111" customWidth="1"/>
    <col min="5404" max="5633" width="9.28515625" style="111"/>
    <col min="5634" max="5634" width="14.5703125" style="111" customWidth="1"/>
    <col min="5635" max="5635" width="44.5703125" style="111" customWidth="1"/>
    <col min="5636" max="5637" width="20.5703125" style="111" customWidth="1"/>
    <col min="5638" max="5638" width="50.7109375" style="111" customWidth="1"/>
    <col min="5639" max="5639" width="14.5703125" style="111" customWidth="1"/>
    <col min="5640" max="5659" width="7.5703125" style="111" customWidth="1"/>
    <col min="5660" max="5889" width="9.28515625" style="111"/>
    <col min="5890" max="5890" width="14.5703125" style="111" customWidth="1"/>
    <col min="5891" max="5891" width="44.5703125" style="111" customWidth="1"/>
    <col min="5892" max="5893" width="20.5703125" style="111" customWidth="1"/>
    <col min="5894" max="5894" width="50.7109375" style="111" customWidth="1"/>
    <col min="5895" max="5895" width="14.5703125" style="111" customWidth="1"/>
    <col min="5896" max="5915" width="7.5703125" style="111" customWidth="1"/>
    <col min="5916" max="6145" width="9.28515625" style="111"/>
    <col min="6146" max="6146" width="14.5703125" style="111" customWidth="1"/>
    <col min="6147" max="6147" width="44.5703125" style="111" customWidth="1"/>
    <col min="6148" max="6149" width="20.5703125" style="111" customWidth="1"/>
    <col min="6150" max="6150" width="50.7109375" style="111" customWidth="1"/>
    <col min="6151" max="6151" width="14.5703125" style="111" customWidth="1"/>
    <col min="6152" max="6171" width="7.5703125" style="111" customWidth="1"/>
    <col min="6172" max="6401" width="9.28515625" style="111"/>
    <col min="6402" max="6402" width="14.5703125" style="111" customWidth="1"/>
    <col min="6403" max="6403" width="44.5703125" style="111" customWidth="1"/>
    <col min="6404" max="6405" width="20.5703125" style="111" customWidth="1"/>
    <col min="6406" max="6406" width="50.7109375" style="111" customWidth="1"/>
    <col min="6407" max="6407" width="14.5703125" style="111" customWidth="1"/>
    <col min="6408" max="6427" width="7.5703125" style="111" customWidth="1"/>
    <col min="6428" max="6657" width="9.28515625" style="111"/>
    <col min="6658" max="6658" width="14.5703125" style="111" customWidth="1"/>
    <col min="6659" max="6659" width="44.5703125" style="111" customWidth="1"/>
    <col min="6660" max="6661" width="20.5703125" style="111" customWidth="1"/>
    <col min="6662" max="6662" width="50.7109375" style="111" customWidth="1"/>
    <col min="6663" max="6663" width="14.5703125" style="111" customWidth="1"/>
    <col min="6664" max="6683" width="7.5703125" style="111" customWidth="1"/>
    <col min="6684" max="6913" width="9.28515625" style="111"/>
    <col min="6914" max="6914" width="14.5703125" style="111" customWidth="1"/>
    <col min="6915" max="6915" width="44.5703125" style="111" customWidth="1"/>
    <col min="6916" max="6917" width="20.5703125" style="111" customWidth="1"/>
    <col min="6918" max="6918" width="50.7109375" style="111" customWidth="1"/>
    <col min="6919" max="6919" width="14.5703125" style="111" customWidth="1"/>
    <col min="6920" max="6939" width="7.5703125" style="111" customWidth="1"/>
    <col min="6940" max="7169" width="9.28515625" style="111"/>
    <col min="7170" max="7170" width="14.5703125" style="111" customWidth="1"/>
    <col min="7171" max="7171" width="44.5703125" style="111" customWidth="1"/>
    <col min="7172" max="7173" width="20.5703125" style="111" customWidth="1"/>
    <col min="7174" max="7174" width="50.7109375" style="111" customWidth="1"/>
    <col min="7175" max="7175" width="14.5703125" style="111" customWidth="1"/>
    <col min="7176" max="7195" width="7.5703125" style="111" customWidth="1"/>
    <col min="7196" max="7425" width="9.28515625" style="111"/>
    <col min="7426" max="7426" width="14.5703125" style="111" customWidth="1"/>
    <col min="7427" max="7427" width="44.5703125" style="111" customWidth="1"/>
    <col min="7428" max="7429" width="20.5703125" style="111" customWidth="1"/>
    <col min="7430" max="7430" width="50.7109375" style="111" customWidth="1"/>
    <col min="7431" max="7431" width="14.5703125" style="111" customWidth="1"/>
    <col min="7432" max="7451" width="7.5703125" style="111" customWidth="1"/>
    <col min="7452" max="7681" width="9.28515625" style="111"/>
    <col min="7682" max="7682" width="14.5703125" style="111" customWidth="1"/>
    <col min="7683" max="7683" width="44.5703125" style="111" customWidth="1"/>
    <col min="7684" max="7685" width="20.5703125" style="111" customWidth="1"/>
    <col min="7686" max="7686" width="50.7109375" style="111" customWidth="1"/>
    <col min="7687" max="7687" width="14.5703125" style="111" customWidth="1"/>
    <col min="7688" max="7707" width="7.5703125" style="111" customWidth="1"/>
    <col min="7708" max="7937" width="9.28515625" style="111"/>
    <col min="7938" max="7938" width="14.5703125" style="111" customWidth="1"/>
    <col min="7939" max="7939" width="44.5703125" style="111" customWidth="1"/>
    <col min="7940" max="7941" width="20.5703125" style="111" customWidth="1"/>
    <col min="7942" max="7942" width="50.7109375" style="111" customWidth="1"/>
    <col min="7943" max="7943" width="14.5703125" style="111" customWidth="1"/>
    <col min="7944" max="7963" width="7.5703125" style="111" customWidth="1"/>
    <col min="7964" max="8193" width="9.28515625" style="111"/>
    <col min="8194" max="8194" width="14.5703125" style="111" customWidth="1"/>
    <col min="8195" max="8195" width="44.5703125" style="111" customWidth="1"/>
    <col min="8196" max="8197" width="20.5703125" style="111" customWidth="1"/>
    <col min="8198" max="8198" width="50.7109375" style="111" customWidth="1"/>
    <col min="8199" max="8199" width="14.5703125" style="111" customWidth="1"/>
    <col min="8200" max="8219" width="7.5703125" style="111" customWidth="1"/>
    <col min="8220" max="8449" width="9.28515625" style="111"/>
    <col min="8450" max="8450" width="14.5703125" style="111" customWidth="1"/>
    <col min="8451" max="8451" width="44.5703125" style="111" customWidth="1"/>
    <col min="8452" max="8453" width="20.5703125" style="111" customWidth="1"/>
    <col min="8454" max="8454" width="50.7109375" style="111" customWidth="1"/>
    <col min="8455" max="8455" width="14.5703125" style="111" customWidth="1"/>
    <col min="8456" max="8475" width="7.5703125" style="111" customWidth="1"/>
    <col min="8476" max="8705" width="9.28515625" style="111"/>
    <col min="8706" max="8706" width="14.5703125" style="111" customWidth="1"/>
    <col min="8707" max="8707" width="44.5703125" style="111" customWidth="1"/>
    <col min="8708" max="8709" width="20.5703125" style="111" customWidth="1"/>
    <col min="8710" max="8710" width="50.7109375" style="111" customWidth="1"/>
    <col min="8711" max="8711" width="14.5703125" style="111" customWidth="1"/>
    <col min="8712" max="8731" width="7.5703125" style="111" customWidth="1"/>
    <col min="8732" max="8961" width="9.28515625" style="111"/>
    <col min="8962" max="8962" width="14.5703125" style="111" customWidth="1"/>
    <col min="8963" max="8963" width="44.5703125" style="111" customWidth="1"/>
    <col min="8964" max="8965" width="20.5703125" style="111" customWidth="1"/>
    <col min="8966" max="8966" width="50.7109375" style="111" customWidth="1"/>
    <col min="8967" max="8967" width="14.5703125" style="111" customWidth="1"/>
    <col min="8968" max="8987" width="7.5703125" style="111" customWidth="1"/>
    <col min="8988" max="9217" width="9.28515625" style="111"/>
    <col min="9218" max="9218" width="14.5703125" style="111" customWidth="1"/>
    <col min="9219" max="9219" width="44.5703125" style="111" customWidth="1"/>
    <col min="9220" max="9221" width="20.5703125" style="111" customWidth="1"/>
    <col min="9222" max="9222" width="50.7109375" style="111" customWidth="1"/>
    <col min="9223" max="9223" width="14.5703125" style="111" customWidth="1"/>
    <col min="9224" max="9243" width="7.5703125" style="111" customWidth="1"/>
    <col min="9244" max="9473" width="9.28515625" style="111"/>
    <col min="9474" max="9474" width="14.5703125" style="111" customWidth="1"/>
    <col min="9475" max="9475" width="44.5703125" style="111" customWidth="1"/>
    <col min="9476" max="9477" width="20.5703125" style="111" customWidth="1"/>
    <col min="9478" max="9478" width="50.7109375" style="111" customWidth="1"/>
    <col min="9479" max="9479" width="14.5703125" style="111" customWidth="1"/>
    <col min="9480" max="9499" width="7.5703125" style="111" customWidth="1"/>
    <col min="9500" max="9729" width="9.28515625" style="111"/>
    <col min="9730" max="9730" width="14.5703125" style="111" customWidth="1"/>
    <col min="9731" max="9731" width="44.5703125" style="111" customWidth="1"/>
    <col min="9732" max="9733" width="20.5703125" style="111" customWidth="1"/>
    <col min="9734" max="9734" width="50.7109375" style="111" customWidth="1"/>
    <col min="9735" max="9735" width="14.5703125" style="111" customWidth="1"/>
    <col min="9736" max="9755" width="7.5703125" style="111" customWidth="1"/>
    <col min="9756" max="9985" width="9.28515625" style="111"/>
    <col min="9986" max="9986" width="14.5703125" style="111" customWidth="1"/>
    <col min="9987" max="9987" width="44.5703125" style="111" customWidth="1"/>
    <col min="9988" max="9989" width="20.5703125" style="111" customWidth="1"/>
    <col min="9990" max="9990" width="50.7109375" style="111" customWidth="1"/>
    <col min="9991" max="9991" width="14.5703125" style="111" customWidth="1"/>
    <col min="9992" max="10011" width="7.5703125" style="111" customWidth="1"/>
    <col min="10012" max="10241" width="9.28515625" style="111"/>
    <col min="10242" max="10242" width="14.5703125" style="111" customWidth="1"/>
    <col min="10243" max="10243" width="44.5703125" style="111" customWidth="1"/>
    <col min="10244" max="10245" width="20.5703125" style="111" customWidth="1"/>
    <col min="10246" max="10246" width="50.7109375" style="111" customWidth="1"/>
    <col min="10247" max="10247" width="14.5703125" style="111" customWidth="1"/>
    <col min="10248" max="10267" width="7.5703125" style="111" customWidth="1"/>
    <col min="10268" max="10497" width="9.28515625" style="111"/>
    <col min="10498" max="10498" width="14.5703125" style="111" customWidth="1"/>
    <col min="10499" max="10499" width="44.5703125" style="111" customWidth="1"/>
    <col min="10500" max="10501" width="20.5703125" style="111" customWidth="1"/>
    <col min="10502" max="10502" width="50.7109375" style="111" customWidth="1"/>
    <col min="10503" max="10503" width="14.5703125" style="111" customWidth="1"/>
    <col min="10504" max="10523" width="7.5703125" style="111" customWidth="1"/>
    <col min="10524" max="10753" width="9.28515625" style="111"/>
    <col min="10754" max="10754" width="14.5703125" style="111" customWidth="1"/>
    <col min="10755" max="10755" width="44.5703125" style="111" customWidth="1"/>
    <col min="10756" max="10757" width="20.5703125" style="111" customWidth="1"/>
    <col min="10758" max="10758" width="50.7109375" style="111" customWidth="1"/>
    <col min="10759" max="10759" width="14.5703125" style="111" customWidth="1"/>
    <col min="10760" max="10779" width="7.5703125" style="111" customWidth="1"/>
    <col min="10780" max="11009" width="9.28515625" style="111"/>
    <col min="11010" max="11010" width="14.5703125" style="111" customWidth="1"/>
    <col min="11011" max="11011" width="44.5703125" style="111" customWidth="1"/>
    <col min="11012" max="11013" width="20.5703125" style="111" customWidth="1"/>
    <col min="11014" max="11014" width="50.7109375" style="111" customWidth="1"/>
    <col min="11015" max="11015" width="14.5703125" style="111" customWidth="1"/>
    <col min="11016" max="11035" width="7.5703125" style="111" customWidth="1"/>
    <col min="11036" max="11265" width="9.28515625" style="111"/>
    <col min="11266" max="11266" width="14.5703125" style="111" customWidth="1"/>
    <col min="11267" max="11267" width="44.5703125" style="111" customWidth="1"/>
    <col min="11268" max="11269" width="20.5703125" style="111" customWidth="1"/>
    <col min="11270" max="11270" width="50.7109375" style="111" customWidth="1"/>
    <col min="11271" max="11271" width="14.5703125" style="111" customWidth="1"/>
    <col min="11272" max="11291" width="7.5703125" style="111" customWidth="1"/>
    <col min="11292" max="11521" width="9.28515625" style="111"/>
    <col min="11522" max="11522" width="14.5703125" style="111" customWidth="1"/>
    <col min="11523" max="11523" width="44.5703125" style="111" customWidth="1"/>
    <col min="11524" max="11525" width="20.5703125" style="111" customWidth="1"/>
    <col min="11526" max="11526" width="50.7109375" style="111" customWidth="1"/>
    <col min="11527" max="11527" width="14.5703125" style="111" customWidth="1"/>
    <col min="11528" max="11547" width="7.5703125" style="111" customWidth="1"/>
    <col min="11548" max="11777" width="9.28515625" style="111"/>
    <col min="11778" max="11778" width="14.5703125" style="111" customWidth="1"/>
    <col min="11779" max="11779" width="44.5703125" style="111" customWidth="1"/>
    <col min="11780" max="11781" width="20.5703125" style="111" customWidth="1"/>
    <col min="11782" max="11782" width="50.7109375" style="111" customWidth="1"/>
    <col min="11783" max="11783" width="14.5703125" style="111" customWidth="1"/>
    <col min="11784" max="11803" width="7.5703125" style="111" customWidth="1"/>
    <col min="11804" max="12033" width="9.28515625" style="111"/>
    <col min="12034" max="12034" width="14.5703125" style="111" customWidth="1"/>
    <col min="12035" max="12035" width="44.5703125" style="111" customWidth="1"/>
    <col min="12036" max="12037" width="20.5703125" style="111" customWidth="1"/>
    <col min="12038" max="12038" width="50.7109375" style="111" customWidth="1"/>
    <col min="12039" max="12039" width="14.5703125" style="111" customWidth="1"/>
    <col min="12040" max="12059" width="7.5703125" style="111" customWidth="1"/>
    <col min="12060" max="12289" width="9.28515625" style="111"/>
    <col min="12290" max="12290" width="14.5703125" style="111" customWidth="1"/>
    <col min="12291" max="12291" width="44.5703125" style="111" customWidth="1"/>
    <col min="12292" max="12293" width="20.5703125" style="111" customWidth="1"/>
    <col min="12294" max="12294" width="50.7109375" style="111" customWidth="1"/>
    <col min="12295" max="12295" width="14.5703125" style="111" customWidth="1"/>
    <col min="12296" max="12315" width="7.5703125" style="111" customWidth="1"/>
    <col min="12316" max="12545" width="9.28515625" style="111"/>
    <col min="12546" max="12546" width="14.5703125" style="111" customWidth="1"/>
    <col min="12547" max="12547" width="44.5703125" style="111" customWidth="1"/>
    <col min="12548" max="12549" width="20.5703125" style="111" customWidth="1"/>
    <col min="12550" max="12550" width="50.7109375" style="111" customWidth="1"/>
    <col min="12551" max="12551" width="14.5703125" style="111" customWidth="1"/>
    <col min="12552" max="12571" width="7.5703125" style="111" customWidth="1"/>
    <col min="12572" max="12801" width="9.28515625" style="111"/>
    <col min="12802" max="12802" width="14.5703125" style="111" customWidth="1"/>
    <col min="12803" max="12803" width="44.5703125" style="111" customWidth="1"/>
    <col min="12804" max="12805" width="20.5703125" style="111" customWidth="1"/>
    <col min="12806" max="12806" width="50.7109375" style="111" customWidth="1"/>
    <col min="12807" max="12807" width="14.5703125" style="111" customWidth="1"/>
    <col min="12808" max="12827" width="7.5703125" style="111" customWidth="1"/>
    <col min="12828" max="13057" width="9.28515625" style="111"/>
    <col min="13058" max="13058" width="14.5703125" style="111" customWidth="1"/>
    <col min="13059" max="13059" width="44.5703125" style="111" customWidth="1"/>
    <col min="13060" max="13061" width="20.5703125" style="111" customWidth="1"/>
    <col min="13062" max="13062" width="50.7109375" style="111" customWidth="1"/>
    <col min="13063" max="13063" width="14.5703125" style="111" customWidth="1"/>
    <col min="13064" max="13083" width="7.5703125" style="111" customWidth="1"/>
    <col min="13084" max="13313" width="9.28515625" style="111"/>
    <col min="13314" max="13314" width="14.5703125" style="111" customWidth="1"/>
    <col min="13315" max="13315" width="44.5703125" style="111" customWidth="1"/>
    <col min="13316" max="13317" width="20.5703125" style="111" customWidth="1"/>
    <col min="13318" max="13318" width="50.7109375" style="111" customWidth="1"/>
    <col min="13319" max="13319" width="14.5703125" style="111" customWidth="1"/>
    <col min="13320" max="13339" width="7.5703125" style="111" customWidth="1"/>
    <col min="13340" max="13569" width="9.28515625" style="111"/>
    <col min="13570" max="13570" width="14.5703125" style="111" customWidth="1"/>
    <col min="13571" max="13571" width="44.5703125" style="111" customWidth="1"/>
    <col min="13572" max="13573" width="20.5703125" style="111" customWidth="1"/>
    <col min="13574" max="13574" width="50.7109375" style="111" customWidth="1"/>
    <col min="13575" max="13575" width="14.5703125" style="111" customWidth="1"/>
    <col min="13576" max="13595" width="7.5703125" style="111" customWidth="1"/>
    <col min="13596" max="13825" width="9.28515625" style="111"/>
    <col min="13826" max="13826" width="14.5703125" style="111" customWidth="1"/>
    <col min="13827" max="13827" width="44.5703125" style="111" customWidth="1"/>
    <col min="13828" max="13829" width="20.5703125" style="111" customWidth="1"/>
    <col min="13830" max="13830" width="50.7109375" style="111" customWidth="1"/>
    <col min="13831" max="13831" width="14.5703125" style="111" customWidth="1"/>
    <col min="13832" max="13851" width="7.5703125" style="111" customWidth="1"/>
    <col min="13852" max="14081" width="9.28515625" style="111"/>
    <col min="14082" max="14082" width="14.5703125" style="111" customWidth="1"/>
    <col min="14083" max="14083" width="44.5703125" style="111" customWidth="1"/>
    <col min="14084" max="14085" width="20.5703125" style="111" customWidth="1"/>
    <col min="14086" max="14086" width="50.7109375" style="111" customWidth="1"/>
    <col min="14087" max="14087" width="14.5703125" style="111" customWidth="1"/>
    <col min="14088" max="14107" width="7.5703125" style="111" customWidth="1"/>
    <col min="14108" max="14337" width="9.28515625" style="111"/>
    <col min="14338" max="14338" width="14.5703125" style="111" customWidth="1"/>
    <col min="14339" max="14339" width="44.5703125" style="111" customWidth="1"/>
    <col min="14340" max="14341" width="20.5703125" style="111" customWidth="1"/>
    <col min="14342" max="14342" width="50.7109375" style="111" customWidth="1"/>
    <col min="14343" max="14343" width="14.5703125" style="111" customWidth="1"/>
    <col min="14344" max="14363" width="7.5703125" style="111" customWidth="1"/>
    <col min="14364" max="14593" width="9.28515625" style="111"/>
    <col min="14594" max="14594" width="14.5703125" style="111" customWidth="1"/>
    <col min="14595" max="14595" width="44.5703125" style="111" customWidth="1"/>
    <col min="14596" max="14597" width="20.5703125" style="111" customWidth="1"/>
    <col min="14598" max="14598" width="50.7109375" style="111" customWidth="1"/>
    <col min="14599" max="14599" width="14.5703125" style="111" customWidth="1"/>
    <col min="14600" max="14619" width="7.5703125" style="111" customWidth="1"/>
    <col min="14620" max="14849" width="9.28515625" style="111"/>
    <col min="14850" max="14850" width="14.5703125" style="111" customWidth="1"/>
    <col min="14851" max="14851" width="44.5703125" style="111" customWidth="1"/>
    <col min="14852" max="14853" width="20.5703125" style="111" customWidth="1"/>
    <col min="14854" max="14854" width="50.7109375" style="111" customWidth="1"/>
    <col min="14855" max="14855" width="14.5703125" style="111" customWidth="1"/>
    <col min="14856" max="14875" width="7.5703125" style="111" customWidth="1"/>
    <col min="14876" max="15105" width="9.28515625" style="111"/>
    <col min="15106" max="15106" width="14.5703125" style="111" customWidth="1"/>
    <col min="15107" max="15107" width="44.5703125" style="111" customWidth="1"/>
    <col min="15108" max="15109" width="20.5703125" style="111" customWidth="1"/>
    <col min="15110" max="15110" width="50.7109375" style="111" customWidth="1"/>
    <col min="15111" max="15111" width="14.5703125" style="111" customWidth="1"/>
    <col min="15112" max="15131" width="7.5703125" style="111" customWidth="1"/>
    <col min="15132" max="15361" width="9.28515625" style="111"/>
    <col min="15362" max="15362" width="14.5703125" style="111" customWidth="1"/>
    <col min="15363" max="15363" width="44.5703125" style="111" customWidth="1"/>
    <col min="15364" max="15365" width="20.5703125" style="111" customWidth="1"/>
    <col min="15366" max="15366" width="50.7109375" style="111" customWidth="1"/>
    <col min="15367" max="15367" width="14.5703125" style="111" customWidth="1"/>
    <col min="15368" max="15387" width="7.5703125" style="111" customWidth="1"/>
    <col min="15388" max="15617" width="9.28515625" style="111"/>
    <col min="15618" max="15618" width="14.5703125" style="111" customWidth="1"/>
    <col min="15619" max="15619" width="44.5703125" style="111" customWidth="1"/>
    <col min="15620" max="15621" width="20.5703125" style="111" customWidth="1"/>
    <col min="15622" max="15622" width="50.7109375" style="111" customWidth="1"/>
    <col min="15623" max="15623" width="14.5703125" style="111" customWidth="1"/>
    <col min="15624" max="15643" width="7.5703125" style="111" customWidth="1"/>
    <col min="15644" max="15873" width="9.28515625" style="111"/>
    <col min="15874" max="15874" width="14.5703125" style="111" customWidth="1"/>
    <col min="15875" max="15875" width="44.5703125" style="111" customWidth="1"/>
    <col min="15876" max="15877" width="20.5703125" style="111" customWidth="1"/>
    <col min="15878" max="15878" width="50.7109375" style="111" customWidth="1"/>
    <col min="15879" max="15879" width="14.5703125" style="111" customWidth="1"/>
    <col min="15880" max="15899" width="7.5703125" style="111" customWidth="1"/>
    <col min="15900" max="16129" width="9.28515625" style="111"/>
    <col min="16130" max="16130" width="14.5703125" style="111" customWidth="1"/>
    <col min="16131" max="16131" width="44.5703125" style="111" customWidth="1"/>
    <col min="16132" max="16133" width="20.5703125" style="111" customWidth="1"/>
    <col min="16134" max="16134" width="50.7109375" style="111" customWidth="1"/>
    <col min="16135" max="16135" width="14.5703125" style="111" customWidth="1"/>
    <col min="16136" max="16155" width="7.5703125" style="111" customWidth="1"/>
    <col min="16156" max="16384" width="9.28515625" style="111"/>
  </cols>
  <sheetData>
    <row r="2" spans="2:7">
      <c r="F2" s="200" t="s">
        <v>414</v>
      </c>
      <c r="G2" s="200" t="s">
        <v>415</v>
      </c>
    </row>
    <row r="3" spans="2:7">
      <c r="F3" s="111" t="s">
        <v>416</v>
      </c>
      <c r="G3" s="111">
        <v>8</v>
      </c>
    </row>
    <row r="4" spans="2:7">
      <c r="F4" s="111" t="s">
        <v>417</v>
      </c>
      <c r="G4" s="111">
        <v>18</v>
      </c>
    </row>
    <row r="5" spans="2:7">
      <c r="F5" s="111" t="s">
        <v>418</v>
      </c>
      <c r="G5" s="111">
        <v>18</v>
      </c>
    </row>
    <row r="6" spans="2:7">
      <c r="F6" s="111" t="s">
        <v>419</v>
      </c>
      <c r="G6" s="111">
        <v>15</v>
      </c>
    </row>
    <row r="7" spans="2:7">
      <c r="F7" s="111" t="s">
        <v>420</v>
      </c>
      <c r="G7" s="111">
        <v>8</v>
      </c>
    </row>
    <row r="8" spans="2:7">
      <c r="F8" s="111" t="s">
        <v>421</v>
      </c>
      <c r="G8" s="111">
        <v>18</v>
      </c>
    </row>
    <row r="9" spans="2:7" ht="15">
      <c r="B9" s="201"/>
      <c r="D9" s="202"/>
      <c r="E9" s="203"/>
      <c r="F9" s="111" t="s">
        <v>422</v>
      </c>
      <c r="G9" s="111">
        <v>18</v>
      </c>
    </row>
    <row r="10" spans="2:7" ht="15">
      <c r="B10" s="201"/>
      <c r="D10" s="202"/>
      <c r="E10" s="203"/>
      <c r="F10" s="111" t="s">
        <v>423</v>
      </c>
      <c r="G10" s="111">
        <v>13</v>
      </c>
    </row>
    <row r="11" spans="2:7">
      <c r="B11" s="229" t="s">
        <v>518</v>
      </c>
      <c r="C11" s="229" t="s">
        <v>519</v>
      </c>
      <c r="D11" s="229"/>
      <c r="E11" s="229" t="s">
        <v>521</v>
      </c>
      <c r="F11" s="111" t="s">
        <v>425</v>
      </c>
      <c r="G11" s="111">
        <v>20</v>
      </c>
    </row>
    <row r="12" spans="2:7">
      <c r="B12" s="204" t="s">
        <v>426</v>
      </c>
      <c r="C12" s="204" t="s">
        <v>427</v>
      </c>
      <c r="D12" s="205"/>
      <c r="E12" s="206" t="s">
        <v>523</v>
      </c>
      <c r="F12" s="111" t="s">
        <v>429</v>
      </c>
      <c r="G12" s="111">
        <v>18</v>
      </c>
    </row>
    <row r="13" spans="2:7">
      <c r="B13" s="204"/>
      <c r="C13" s="204" t="s">
        <v>430</v>
      </c>
      <c r="D13" s="205"/>
      <c r="E13" s="206" t="s">
        <v>523</v>
      </c>
      <c r="F13" s="111" t="s">
        <v>431</v>
      </c>
      <c r="G13" s="111">
        <v>3</v>
      </c>
    </row>
    <row r="14" spans="2:7">
      <c r="B14" s="204"/>
      <c r="C14" s="204" t="s">
        <v>432</v>
      </c>
      <c r="D14" s="205"/>
      <c r="E14" s="230" t="s">
        <v>524</v>
      </c>
      <c r="F14" s="111" t="s">
        <v>434</v>
      </c>
      <c r="G14" s="111">
        <v>15</v>
      </c>
    </row>
    <row r="15" spans="2:7">
      <c r="B15" s="204"/>
      <c r="C15" s="204" t="s">
        <v>435</v>
      </c>
      <c r="D15" s="205"/>
      <c r="E15" s="230" t="s">
        <v>525</v>
      </c>
      <c r="F15" s="111" t="s">
        <v>437</v>
      </c>
      <c r="G15" s="111">
        <v>15</v>
      </c>
    </row>
    <row r="16" spans="2:7">
      <c r="B16" s="204"/>
      <c r="C16" s="204" t="s">
        <v>441</v>
      </c>
      <c r="D16" s="205"/>
      <c r="E16" s="206" t="s">
        <v>526</v>
      </c>
      <c r="F16" s="111" t="s">
        <v>440</v>
      </c>
      <c r="G16" s="111">
        <v>10</v>
      </c>
    </row>
    <row r="17" spans="1:7">
      <c r="A17" s="111" t="s">
        <v>444</v>
      </c>
      <c r="B17" s="204"/>
      <c r="C17" s="204" t="s">
        <v>445</v>
      </c>
      <c r="D17" s="205"/>
      <c r="E17" s="206" t="s">
        <v>527</v>
      </c>
      <c r="F17" s="111" t="s">
        <v>443</v>
      </c>
      <c r="G17" s="111">
        <v>15</v>
      </c>
    </row>
    <row r="18" spans="1:7">
      <c r="A18" s="111" t="s">
        <v>448</v>
      </c>
      <c r="B18" s="111" t="s">
        <v>449</v>
      </c>
      <c r="F18" s="111" t="s">
        <v>447</v>
      </c>
      <c r="G18" s="111">
        <v>20</v>
      </c>
    </row>
    <row r="19" spans="1:7">
      <c r="A19" s="111" t="s">
        <v>451</v>
      </c>
      <c r="B19" s="111" t="s">
        <v>528</v>
      </c>
      <c r="F19" s="111" t="s">
        <v>450</v>
      </c>
      <c r="G19" s="111">
        <v>12</v>
      </c>
    </row>
    <row r="20" spans="1:7">
      <c r="A20" s="111" t="s">
        <v>454</v>
      </c>
      <c r="B20" s="111" t="s">
        <v>455</v>
      </c>
      <c r="F20" s="111" t="s">
        <v>453</v>
      </c>
      <c r="G20" s="111">
        <v>18</v>
      </c>
    </row>
    <row r="21" spans="1:7">
      <c r="A21" s="111" t="s">
        <v>457</v>
      </c>
      <c r="B21" s="111" t="s">
        <v>458</v>
      </c>
      <c r="F21" s="111" t="s">
        <v>456</v>
      </c>
      <c r="G21" s="111">
        <v>15</v>
      </c>
    </row>
    <row r="22" spans="1:7">
      <c r="B22" s="231"/>
      <c r="E22" s="232"/>
      <c r="F22" s="111" t="s">
        <v>459</v>
      </c>
      <c r="G22" s="111">
        <v>10</v>
      </c>
    </row>
    <row r="23" spans="1:7">
      <c r="B23" s="231"/>
      <c r="F23" s="111" t="s">
        <v>460</v>
      </c>
      <c r="G23" s="111">
        <v>20</v>
      </c>
    </row>
    <row r="24" spans="1:7">
      <c r="B24" s="231"/>
      <c r="F24" s="111" t="s">
        <v>461</v>
      </c>
      <c r="G24" s="111">
        <v>12</v>
      </c>
    </row>
    <row r="25" spans="1:7">
      <c r="E25" s="232"/>
      <c r="F25" s="111" t="s">
        <v>462</v>
      </c>
      <c r="G25" s="111">
        <v>11</v>
      </c>
    </row>
    <row r="26" spans="1:7">
      <c r="E26" s="232"/>
      <c r="F26" s="111" t="s">
        <v>463</v>
      </c>
      <c r="G26" s="111">
        <v>11</v>
      </c>
    </row>
    <row r="27" spans="1:7">
      <c r="F27" s="111" t="s">
        <v>464</v>
      </c>
      <c r="G27" s="111">
        <v>3</v>
      </c>
    </row>
    <row r="28" spans="1:7">
      <c r="F28" s="111" t="s">
        <v>465</v>
      </c>
      <c r="G28" s="111">
        <v>3</v>
      </c>
    </row>
    <row r="29" spans="1:7">
      <c r="F29" s="111" t="s">
        <v>466</v>
      </c>
      <c r="G29" s="111">
        <v>16</v>
      </c>
    </row>
    <row r="30" spans="1:7">
      <c r="F30" s="111" t="s">
        <v>467</v>
      </c>
      <c r="G30" s="111">
        <v>16</v>
      </c>
    </row>
    <row r="31" spans="1:7">
      <c r="F31" s="111" t="s">
        <v>468</v>
      </c>
      <c r="G31" s="111">
        <v>11</v>
      </c>
    </row>
    <row r="32" spans="1:7">
      <c r="F32" s="111" t="s">
        <v>469</v>
      </c>
      <c r="G32" s="111">
        <v>11</v>
      </c>
    </row>
    <row r="33" spans="6:7">
      <c r="F33" s="111" t="s">
        <v>470</v>
      </c>
      <c r="G33" s="111">
        <v>12</v>
      </c>
    </row>
    <row r="34" spans="6:7">
      <c r="F34" s="111" t="s">
        <v>471</v>
      </c>
      <c r="G34" s="111">
        <v>4</v>
      </c>
    </row>
    <row r="35" spans="6:7">
      <c r="F35" s="111" t="s">
        <v>472</v>
      </c>
      <c r="G35" s="111">
        <v>4</v>
      </c>
    </row>
    <row r="36" spans="6:7">
      <c r="F36" s="111" t="s">
        <v>473</v>
      </c>
      <c r="G36" s="111">
        <v>16</v>
      </c>
    </row>
    <row r="37" spans="6:7">
      <c r="F37" s="111" t="s">
        <v>474</v>
      </c>
      <c r="G37" s="111">
        <v>16</v>
      </c>
    </row>
    <row r="38" spans="6:7">
      <c r="F38" s="111" t="s">
        <v>475</v>
      </c>
      <c r="G38" s="111">
        <v>20</v>
      </c>
    </row>
    <row r="39" spans="6:7">
      <c r="F39" s="111" t="s">
        <v>476</v>
      </c>
      <c r="G39" s="111">
        <v>20</v>
      </c>
    </row>
    <row r="40" spans="6:7">
      <c r="F40" s="111" t="s">
        <v>477</v>
      </c>
      <c r="G40" s="111">
        <v>3</v>
      </c>
    </row>
    <row r="41" spans="6:7">
      <c r="F41" s="111" t="s">
        <v>478</v>
      </c>
      <c r="G41" s="111">
        <v>3</v>
      </c>
    </row>
    <row r="42" spans="6:7">
      <c r="F42" s="111" t="s">
        <v>479</v>
      </c>
      <c r="G42" s="111">
        <v>20</v>
      </c>
    </row>
    <row r="43" spans="6:7">
      <c r="F43" s="111" t="s">
        <v>480</v>
      </c>
      <c r="G43" s="111">
        <v>20</v>
      </c>
    </row>
    <row r="44" spans="6:7">
      <c r="F44" s="111" t="s">
        <v>481</v>
      </c>
      <c r="G44" s="111">
        <v>3</v>
      </c>
    </row>
    <row r="45" spans="6:7">
      <c r="F45" s="111" t="s">
        <v>482</v>
      </c>
      <c r="G45" s="111">
        <v>3</v>
      </c>
    </row>
    <row r="46" spans="6:7">
      <c r="F46" s="201" t="s">
        <v>483</v>
      </c>
      <c r="G46" s="111">
        <v>10</v>
      </c>
    </row>
    <row r="47" spans="6:7">
      <c r="F47" s="201" t="s">
        <v>484</v>
      </c>
      <c r="G47" s="111">
        <v>10</v>
      </c>
    </row>
    <row r="48" spans="6:7">
      <c r="F48" s="201" t="s">
        <v>485</v>
      </c>
      <c r="G48" s="111">
        <v>1</v>
      </c>
    </row>
    <row r="49" spans="6:7">
      <c r="F49" s="201" t="s">
        <v>486</v>
      </c>
      <c r="G49" s="111">
        <v>1</v>
      </c>
    </row>
  </sheetData>
  <customSheetViews>
    <customSheetView guid="{C56B3D6B-3B98-4A17-BD3C-B9F218E372DD}" scale="80" showGridLines="0" state="hidden" topLeftCell="A7">
      <selection activeCell="L28" sqref="L28:L30"/>
      <pageMargins left="0.7" right="0.7" top="0.75" bottom="0.75" header="0.3" footer="0.3"/>
      <pageSetup orientation="portrait" r:id="rId1"/>
    </customSheetView>
    <customSheetView guid="{108BB875-1A79-407F-97F6-6D743F46DF3B}" scale="80" showGridLines="0" state="hidden" topLeftCell="A7">
      <selection activeCell="L28" sqref="L28:L30"/>
      <pageMargins left="0.7" right="0.7" top="0.75" bottom="0.75" header="0.3" footer="0.3"/>
      <pageSetup orientation="portrait" r:id="rId2"/>
    </customSheetView>
  </customSheetView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tabColor rgb="FFFF0000"/>
  </sheetPr>
  <dimension ref="A1:O119"/>
  <sheetViews>
    <sheetView topLeftCell="B25" zoomScale="85" zoomScaleNormal="85" workbookViewId="0">
      <selection activeCell="D66" sqref="D66"/>
    </sheetView>
  </sheetViews>
  <sheetFormatPr defaultRowHeight="15"/>
  <cols>
    <col min="1" max="1" width="20.7109375" bestFit="1" customWidth="1"/>
    <col min="2" max="2" width="25.5703125" bestFit="1" customWidth="1"/>
    <col min="3" max="3" width="43.42578125" customWidth="1"/>
    <col min="4" max="4" width="24.5703125" bestFit="1" customWidth="1"/>
    <col min="5" max="5" width="39.28515625" bestFit="1" customWidth="1"/>
    <col min="6" max="6" width="20.7109375" bestFit="1" customWidth="1"/>
    <col min="7" max="7" width="31.42578125" bestFit="1" customWidth="1"/>
    <col min="8" max="8" width="32" bestFit="1" customWidth="1"/>
    <col min="9" max="9" width="34.42578125" customWidth="1"/>
    <col min="10" max="10" width="20.7109375" customWidth="1"/>
    <col min="11" max="11" width="30.42578125" customWidth="1"/>
    <col min="12" max="12" width="22.42578125" customWidth="1"/>
    <col min="13" max="13" width="24.5703125" bestFit="1" customWidth="1"/>
    <col min="261" max="261" width="8.7109375" customWidth="1"/>
    <col min="262" max="262" width="25.5703125" bestFit="1" customWidth="1"/>
    <col min="263" max="263" width="21.42578125" customWidth="1"/>
    <col min="264" max="264" width="16.28515625" bestFit="1" customWidth="1"/>
    <col min="265" max="265" width="39.28515625" bestFit="1" customWidth="1"/>
    <col min="266" max="266" width="20.7109375" bestFit="1" customWidth="1"/>
    <col min="267" max="267" width="20.7109375" customWidth="1"/>
    <col min="517" max="517" width="8.7109375" customWidth="1"/>
    <col min="518" max="518" width="25.5703125" bestFit="1" customWidth="1"/>
    <col min="519" max="519" width="21.42578125" customWidth="1"/>
    <col min="520" max="520" width="16.28515625" bestFit="1" customWidth="1"/>
    <col min="521" max="521" width="39.28515625" bestFit="1" customWidth="1"/>
    <col min="522" max="522" width="20.7109375" bestFit="1" customWidth="1"/>
    <col min="523" max="523" width="20.7109375" customWidth="1"/>
    <col min="773" max="773" width="8.7109375" customWidth="1"/>
    <col min="774" max="774" width="25.5703125" bestFit="1" customWidth="1"/>
    <col min="775" max="775" width="21.42578125" customWidth="1"/>
    <col min="776" max="776" width="16.28515625" bestFit="1" customWidth="1"/>
    <col min="777" max="777" width="39.28515625" bestFit="1" customWidth="1"/>
    <col min="778" max="778" width="20.7109375" bestFit="1" customWidth="1"/>
    <col min="779" max="779" width="20.7109375" customWidth="1"/>
    <col min="1029" max="1029" width="8.7109375" customWidth="1"/>
    <col min="1030" max="1030" width="25.5703125" bestFit="1" customWidth="1"/>
    <col min="1031" max="1031" width="21.42578125" customWidth="1"/>
    <col min="1032" max="1032" width="16.28515625" bestFit="1" customWidth="1"/>
    <col min="1033" max="1033" width="39.28515625" bestFit="1" customWidth="1"/>
    <col min="1034" max="1034" width="20.7109375" bestFit="1" customWidth="1"/>
    <col min="1035" max="1035" width="20.7109375" customWidth="1"/>
    <col min="1285" max="1285" width="8.7109375" customWidth="1"/>
    <col min="1286" max="1286" width="25.5703125" bestFit="1" customWidth="1"/>
    <col min="1287" max="1287" width="21.42578125" customWidth="1"/>
    <col min="1288" max="1288" width="16.28515625" bestFit="1" customWidth="1"/>
    <col min="1289" max="1289" width="39.28515625" bestFit="1" customWidth="1"/>
    <col min="1290" max="1290" width="20.7109375" bestFit="1" customWidth="1"/>
    <col min="1291" max="1291" width="20.7109375" customWidth="1"/>
    <col min="1541" max="1541" width="8.7109375" customWidth="1"/>
    <col min="1542" max="1542" width="25.5703125" bestFit="1" customWidth="1"/>
    <col min="1543" max="1543" width="21.42578125" customWidth="1"/>
    <col min="1544" max="1544" width="16.28515625" bestFit="1" customWidth="1"/>
    <col min="1545" max="1545" width="39.28515625" bestFit="1" customWidth="1"/>
    <col min="1546" max="1546" width="20.7109375" bestFit="1" customWidth="1"/>
    <col min="1547" max="1547" width="20.7109375" customWidth="1"/>
    <col min="1797" max="1797" width="8.7109375" customWidth="1"/>
    <col min="1798" max="1798" width="25.5703125" bestFit="1" customWidth="1"/>
    <col min="1799" max="1799" width="21.42578125" customWidth="1"/>
    <col min="1800" max="1800" width="16.28515625" bestFit="1" customWidth="1"/>
    <col min="1801" max="1801" width="39.28515625" bestFit="1" customWidth="1"/>
    <col min="1802" max="1802" width="20.7109375" bestFit="1" customWidth="1"/>
    <col min="1803" max="1803" width="20.7109375" customWidth="1"/>
    <col min="2053" max="2053" width="8.7109375" customWidth="1"/>
    <col min="2054" max="2054" width="25.5703125" bestFit="1" customWidth="1"/>
    <col min="2055" max="2055" width="21.42578125" customWidth="1"/>
    <col min="2056" max="2056" width="16.28515625" bestFit="1" customWidth="1"/>
    <col min="2057" max="2057" width="39.28515625" bestFit="1" customWidth="1"/>
    <col min="2058" max="2058" width="20.7109375" bestFit="1" customWidth="1"/>
    <col min="2059" max="2059" width="20.7109375" customWidth="1"/>
    <col min="2309" max="2309" width="8.7109375" customWidth="1"/>
    <col min="2310" max="2310" width="25.5703125" bestFit="1" customWidth="1"/>
    <col min="2311" max="2311" width="21.42578125" customWidth="1"/>
    <col min="2312" max="2312" width="16.28515625" bestFit="1" customWidth="1"/>
    <col min="2313" max="2313" width="39.28515625" bestFit="1" customWidth="1"/>
    <col min="2314" max="2314" width="20.7109375" bestFit="1" customWidth="1"/>
    <col min="2315" max="2315" width="20.7109375" customWidth="1"/>
    <col min="2565" max="2565" width="8.7109375" customWidth="1"/>
    <col min="2566" max="2566" width="25.5703125" bestFit="1" customWidth="1"/>
    <col min="2567" max="2567" width="21.42578125" customWidth="1"/>
    <col min="2568" max="2568" width="16.28515625" bestFit="1" customWidth="1"/>
    <col min="2569" max="2569" width="39.28515625" bestFit="1" customWidth="1"/>
    <col min="2570" max="2570" width="20.7109375" bestFit="1" customWidth="1"/>
    <col min="2571" max="2571" width="20.7109375" customWidth="1"/>
    <col min="2821" max="2821" width="8.7109375" customWidth="1"/>
    <col min="2822" max="2822" width="25.5703125" bestFit="1" customWidth="1"/>
    <col min="2823" max="2823" width="21.42578125" customWidth="1"/>
    <col min="2824" max="2824" width="16.28515625" bestFit="1" customWidth="1"/>
    <col min="2825" max="2825" width="39.28515625" bestFit="1" customWidth="1"/>
    <col min="2826" max="2826" width="20.7109375" bestFit="1" customWidth="1"/>
    <col min="2827" max="2827" width="20.7109375" customWidth="1"/>
    <col min="3077" max="3077" width="8.7109375" customWidth="1"/>
    <col min="3078" max="3078" width="25.5703125" bestFit="1" customWidth="1"/>
    <col min="3079" max="3079" width="21.42578125" customWidth="1"/>
    <col min="3080" max="3080" width="16.28515625" bestFit="1" customWidth="1"/>
    <col min="3081" max="3081" width="39.28515625" bestFit="1" customWidth="1"/>
    <col min="3082" max="3082" width="20.7109375" bestFit="1" customWidth="1"/>
    <col min="3083" max="3083" width="20.7109375" customWidth="1"/>
    <col min="3333" max="3333" width="8.7109375" customWidth="1"/>
    <col min="3334" max="3334" width="25.5703125" bestFit="1" customWidth="1"/>
    <col min="3335" max="3335" width="21.42578125" customWidth="1"/>
    <col min="3336" max="3336" width="16.28515625" bestFit="1" customWidth="1"/>
    <col min="3337" max="3337" width="39.28515625" bestFit="1" customWidth="1"/>
    <col min="3338" max="3338" width="20.7109375" bestFit="1" customWidth="1"/>
    <col min="3339" max="3339" width="20.7109375" customWidth="1"/>
    <col min="3589" max="3589" width="8.7109375" customWidth="1"/>
    <col min="3590" max="3590" width="25.5703125" bestFit="1" customWidth="1"/>
    <col min="3591" max="3591" width="21.42578125" customWidth="1"/>
    <col min="3592" max="3592" width="16.28515625" bestFit="1" customWidth="1"/>
    <col min="3593" max="3593" width="39.28515625" bestFit="1" customWidth="1"/>
    <col min="3594" max="3594" width="20.7109375" bestFit="1" customWidth="1"/>
    <col min="3595" max="3595" width="20.7109375" customWidth="1"/>
    <col min="3845" max="3845" width="8.7109375" customWidth="1"/>
    <col min="3846" max="3846" width="25.5703125" bestFit="1" customWidth="1"/>
    <col min="3847" max="3847" width="21.42578125" customWidth="1"/>
    <col min="3848" max="3848" width="16.28515625" bestFit="1" customWidth="1"/>
    <col min="3849" max="3849" width="39.28515625" bestFit="1" customWidth="1"/>
    <col min="3850" max="3850" width="20.7109375" bestFit="1" customWidth="1"/>
    <col min="3851" max="3851" width="20.7109375" customWidth="1"/>
    <col min="4101" max="4101" width="8.7109375" customWidth="1"/>
    <col min="4102" max="4102" width="25.5703125" bestFit="1" customWidth="1"/>
    <col min="4103" max="4103" width="21.42578125" customWidth="1"/>
    <col min="4104" max="4104" width="16.28515625" bestFit="1" customWidth="1"/>
    <col min="4105" max="4105" width="39.28515625" bestFit="1" customWidth="1"/>
    <col min="4106" max="4106" width="20.7109375" bestFit="1" customWidth="1"/>
    <col min="4107" max="4107" width="20.7109375" customWidth="1"/>
    <col min="4357" max="4357" width="8.7109375" customWidth="1"/>
    <col min="4358" max="4358" width="25.5703125" bestFit="1" customWidth="1"/>
    <col min="4359" max="4359" width="21.42578125" customWidth="1"/>
    <col min="4360" max="4360" width="16.28515625" bestFit="1" customWidth="1"/>
    <col min="4361" max="4361" width="39.28515625" bestFit="1" customWidth="1"/>
    <col min="4362" max="4362" width="20.7109375" bestFit="1" customWidth="1"/>
    <col min="4363" max="4363" width="20.7109375" customWidth="1"/>
    <col min="4613" max="4613" width="8.7109375" customWidth="1"/>
    <col min="4614" max="4614" width="25.5703125" bestFit="1" customWidth="1"/>
    <col min="4615" max="4615" width="21.42578125" customWidth="1"/>
    <col min="4616" max="4616" width="16.28515625" bestFit="1" customWidth="1"/>
    <col min="4617" max="4617" width="39.28515625" bestFit="1" customWidth="1"/>
    <col min="4618" max="4618" width="20.7109375" bestFit="1" customWidth="1"/>
    <col min="4619" max="4619" width="20.7109375" customWidth="1"/>
    <col min="4869" max="4869" width="8.7109375" customWidth="1"/>
    <col min="4870" max="4870" width="25.5703125" bestFit="1" customWidth="1"/>
    <col min="4871" max="4871" width="21.42578125" customWidth="1"/>
    <col min="4872" max="4872" width="16.28515625" bestFit="1" customWidth="1"/>
    <col min="4873" max="4873" width="39.28515625" bestFit="1" customWidth="1"/>
    <col min="4874" max="4874" width="20.7109375" bestFit="1" customWidth="1"/>
    <col min="4875" max="4875" width="20.7109375" customWidth="1"/>
    <col min="5125" max="5125" width="8.7109375" customWidth="1"/>
    <col min="5126" max="5126" width="25.5703125" bestFit="1" customWidth="1"/>
    <col min="5127" max="5127" width="21.42578125" customWidth="1"/>
    <col min="5128" max="5128" width="16.28515625" bestFit="1" customWidth="1"/>
    <col min="5129" max="5129" width="39.28515625" bestFit="1" customWidth="1"/>
    <col min="5130" max="5130" width="20.7109375" bestFit="1" customWidth="1"/>
    <col min="5131" max="5131" width="20.7109375" customWidth="1"/>
    <col min="5381" max="5381" width="8.7109375" customWidth="1"/>
    <col min="5382" max="5382" width="25.5703125" bestFit="1" customWidth="1"/>
    <col min="5383" max="5383" width="21.42578125" customWidth="1"/>
    <col min="5384" max="5384" width="16.28515625" bestFit="1" customWidth="1"/>
    <col min="5385" max="5385" width="39.28515625" bestFit="1" customWidth="1"/>
    <col min="5386" max="5386" width="20.7109375" bestFit="1" customWidth="1"/>
    <col min="5387" max="5387" width="20.7109375" customWidth="1"/>
    <col min="5637" max="5637" width="8.7109375" customWidth="1"/>
    <col min="5638" max="5638" width="25.5703125" bestFit="1" customWidth="1"/>
    <col min="5639" max="5639" width="21.42578125" customWidth="1"/>
    <col min="5640" max="5640" width="16.28515625" bestFit="1" customWidth="1"/>
    <col min="5641" max="5641" width="39.28515625" bestFit="1" customWidth="1"/>
    <col min="5642" max="5642" width="20.7109375" bestFit="1" customWidth="1"/>
    <col min="5643" max="5643" width="20.7109375" customWidth="1"/>
    <col min="5893" max="5893" width="8.7109375" customWidth="1"/>
    <col min="5894" max="5894" width="25.5703125" bestFit="1" customWidth="1"/>
    <col min="5895" max="5895" width="21.42578125" customWidth="1"/>
    <col min="5896" max="5896" width="16.28515625" bestFit="1" customWidth="1"/>
    <col min="5897" max="5897" width="39.28515625" bestFit="1" customWidth="1"/>
    <col min="5898" max="5898" width="20.7109375" bestFit="1" customWidth="1"/>
    <col min="5899" max="5899" width="20.7109375" customWidth="1"/>
    <col min="6149" max="6149" width="8.7109375" customWidth="1"/>
    <col min="6150" max="6150" width="25.5703125" bestFit="1" customWidth="1"/>
    <col min="6151" max="6151" width="21.42578125" customWidth="1"/>
    <col min="6152" max="6152" width="16.28515625" bestFit="1" customWidth="1"/>
    <col min="6153" max="6153" width="39.28515625" bestFit="1" customWidth="1"/>
    <col min="6154" max="6154" width="20.7109375" bestFit="1" customWidth="1"/>
    <col min="6155" max="6155" width="20.7109375" customWidth="1"/>
    <col min="6405" max="6405" width="8.7109375" customWidth="1"/>
    <col min="6406" max="6406" width="25.5703125" bestFit="1" customWidth="1"/>
    <col min="6407" max="6407" width="21.42578125" customWidth="1"/>
    <col min="6408" max="6408" width="16.28515625" bestFit="1" customWidth="1"/>
    <col min="6409" max="6409" width="39.28515625" bestFit="1" customWidth="1"/>
    <col min="6410" max="6410" width="20.7109375" bestFit="1" customWidth="1"/>
    <col min="6411" max="6411" width="20.7109375" customWidth="1"/>
    <col min="6661" max="6661" width="8.7109375" customWidth="1"/>
    <col min="6662" max="6662" width="25.5703125" bestFit="1" customWidth="1"/>
    <col min="6663" max="6663" width="21.42578125" customWidth="1"/>
    <col min="6664" max="6664" width="16.28515625" bestFit="1" customWidth="1"/>
    <col min="6665" max="6665" width="39.28515625" bestFit="1" customWidth="1"/>
    <col min="6666" max="6666" width="20.7109375" bestFit="1" customWidth="1"/>
    <col min="6667" max="6667" width="20.7109375" customWidth="1"/>
    <col min="6917" max="6917" width="8.7109375" customWidth="1"/>
    <col min="6918" max="6918" width="25.5703125" bestFit="1" customWidth="1"/>
    <col min="6919" max="6919" width="21.42578125" customWidth="1"/>
    <col min="6920" max="6920" width="16.28515625" bestFit="1" customWidth="1"/>
    <col min="6921" max="6921" width="39.28515625" bestFit="1" customWidth="1"/>
    <col min="6922" max="6922" width="20.7109375" bestFit="1" customWidth="1"/>
    <col min="6923" max="6923" width="20.7109375" customWidth="1"/>
    <col min="7173" max="7173" width="8.7109375" customWidth="1"/>
    <col min="7174" max="7174" width="25.5703125" bestFit="1" customWidth="1"/>
    <col min="7175" max="7175" width="21.42578125" customWidth="1"/>
    <col min="7176" max="7176" width="16.28515625" bestFit="1" customWidth="1"/>
    <col min="7177" max="7177" width="39.28515625" bestFit="1" customWidth="1"/>
    <col min="7178" max="7178" width="20.7109375" bestFit="1" customWidth="1"/>
    <col min="7179" max="7179" width="20.7109375" customWidth="1"/>
    <col min="7429" max="7429" width="8.7109375" customWidth="1"/>
    <col min="7430" max="7430" width="25.5703125" bestFit="1" customWidth="1"/>
    <col min="7431" max="7431" width="21.42578125" customWidth="1"/>
    <col min="7432" max="7432" width="16.28515625" bestFit="1" customWidth="1"/>
    <col min="7433" max="7433" width="39.28515625" bestFit="1" customWidth="1"/>
    <col min="7434" max="7434" width="20.7109375" bestFit="1" customWidth="1"/>
    <col min="7435" max="7435" width="20.7109375" customWidth="1"/>
    <col min="7685" max="7685" width="8.7109375" customWidth="1"/>
    <col min="7686" max="7686" width="25.5703125" bestFit="1" customWidth="1"/>
    <col min="7687" max="7687" width="21.42578125" customWidth="1"/>
    <col min="7688" max="7688" width="16.28515625" bestFit="1" customWidth="1"/>
    <col min="7689" max="7689" width="39.28515625" bestFit="1" customWidth="1"/>
    <col min="7690" max="7690" width="20.7109375" bestFit="1" customWidth="1"/>
    <col min="7691" max="7691" width="20.7109375" customWidth="1"/>
    <col min="7941" max="7941" width="8.7109375" customWidth="1"/>
    <col min="7942" max="7942" width="25.5703125" bestFit="1" customWidth="1"/>
    <col min="7943" max="7943" width="21.42578125" customWidth="1"/>
    <col min="7944" max="7944" width="16.28515625" bestFit="1" customWidth="1"/>
    <col min="7945" max="7945" width="39.28515625" bestFit="1" customWidth="1"/>
    <col min="7946" max="7946" width="20.7109375" bestFit="1" customWidth="1"/>
    <col min="7947" max="7947" width="20.7109375" customWidth="1"/>
    <col min="8197" max="8197" width="8.7109375" customWidth="1"/>
    <col min="8198" max="8198" width="25.5703125" bestFit="1" customWidth="1"/>
    <col min="8199" max="8199" width="21.42578125" customWidth="1"/>
    <col min="8200" max="8200" width="16.28515625" bestFit="1" customWidth="1"/>
    <col min="8201" max="8201" width="39.28515625" bestFit="1" customWidth="1"/>
    <col min="8202" max="8202" width="20.7109375" bestFit="1" customWidth="1"/>
    <col min="8203" max="8203" width="20.7109375" customWidth="1"/>
    <col min="8453" max="8453" width="8.7109375" customWidth="1"/>
    <col min="8454" max="8454" width="25.5703125" bestFit="1" customWidth="1"/>
    <col min="8455" max="8455" width="21.42578125" customWidth="1"/>
    <col min="8456" max="8456" width="16.28515625" bestFit="1" customWidth="1"/>
    <col min="8457" max="8457" width="39.28515625" bestFit="1" customWidth="1"/>
    <col min="8458" max="8458" width="20.7109375" bestFit="1" customWidth="1"/>
    <col min="8459" max="8459" width="20.7109375" customWidth="1"/>
    <col min="8709" max="8709" width="8.7109375" customWidth="1"/>
    <col min="8710" max="8710" width="25.5703125" bestFit="1" customWidth="1"/>
    <col min="8711" max="8711" width="21.42578125" customWidth="1"/>
    <col min="8712" max="8712" width="16.28515625" bestFit="1" customWidth="1"/>
    <col min="8713" max="8713" width="39.28515625" bestFit="1" customWidth="1"/>
    <col min="8714" max="8714" width="20.7109375" bestFit="1" customWidth="1"/>
    <col min="8715" max="8715" width="20.7109375" customWidth="1"/>
    <col min="8965" max="8965" width="8.7109375" customWidth="1"/>
    <col min="8966" max="8966" width="25.5703125" bestFit="1" customWidth="1"/>
    <col min="8967" max="8967" width="21.42578125" customWidth="1"/>
    <col min="8968" max="8968" width="16.28515625" bestFit="1" customWidth="1"/>
    <col min="8969" max="8969" width="39.28515625" bestFit="1" customWidth="1"/>
    <col min="8970" max="8970" width="20.7109375" bestFit="1" customWidth="1"/>
    <col min="8971" max="8971" width="20.7109375" customWidth="1"/>
    <col min="9221" max="9221" width="8.7109375" customWidth="1"/>
    <col min="9222" max="9222" width="25.5703125" bestFit="1" customWidth="1"/>
    <col min="9223" max="9223" width="21.42578125" customWidth="1"/>
    <col min="9224" max="9224" width="16.28515625" bestFit="1" customWidth="1"/>
    <col min="9225" max="9225" width="39.28515625" bestFit="1" customWidth="1"/>
    <col min="9226" max="9226" width="20.7109375" bestFit="1" customWidth="1"/>
    <col min="9227" max="9227" width="20.7109375" customWidth="1"/>
    <col min="9477" max="9477" width="8.7109375" customWidth="1"/>
    <col min="9478" max="9478" width="25.5703125" bestFit="1" customWidth="1"/>
    <col min="9479" max="9479" width="21.42578125" customWidth="1"/>
    <col min="9480" max="9480" width="16.28515625" bestFit="1" customWidth="1"/>
    <col min="9481" max="9481" width="39.28515625" bestFit="1" customWidth="1"/>
    <col min="9482" max="9482" width="20.7109375" bestFit="1" customWidth="1"/>
    <col min="9483" max="9483" width="20.7109375" customWidth="1"/>
    <col min="9733" max="9733" width="8.7109375" customWidth="1"/>
    <col min="9734" max="9734" width="25.5703125" bestFit="1" customWidth="1"/>
    <col min="9735" max="9735" width="21.42578125" customWidth="1"/>
    <col min="9736" max="9736" width="16.28515625" bestFit="1" customWidth="1"/>
    <col min="9737" max="9737" width="39.28515625" bestFit="1" customWidth="1"/>
    <col min="9738" max="9738" width="20.7109375" bestFit="1" customWidth="1"/>
    <col min="9739" max="9739" width="20.7109375" customWidth="1"/>
    <col min="9989" max="9989" width="8.7109375" customWidth="1"/>
    <col min="9990" max="9990" width="25.5703125" bestFit="1" customWidth="1"/>
    <col min="9991" max="9991" width="21.42578125" customWidth="1"/>
    <col min="9992" max="9992" width="16.28515625" bestFit="1" customWidth="1"/>
    <col min="9993" max="9993" width="39.28515625" bestFit="1" customWidth="1"/>
    <col min="9994" max="9994" width="20.7109375" bestFit="1" customWidth="1"/>
    <col min="9995" max="9995" width="20.7109375" customWidth="1"/>
    <col min="10245" max="10245" width="8.7109375" customWidth="1"/>
    <col min="10246" max="10246" width="25.5703125" bestFit="1" customWidth="1"/>
    <col min="10247" max="10247" width="21.42578125" customWidth="1"/>
    <col min="10248" max="10248" width="16.28515625" bestFit="1" customWidth="1"/>
    <col min="10249" max="10249" width="39.28515625" bestFit="1" customWidth="1"/>
    <col min="10250" max="10250" width="20.7109375" bestFit="1" customWidth="1"/>
    <col min="10251" max="10251" width="20.7109375" customWidth="1"/>
    <col min="10501" max="10501" width="8.7109375" customWidth="1"/>
    <col min="10502" max="10502" width="25.5703125" bestFit="1" customWidth="1"/>
    <col min="10503" max="10503" width="21.42578125" customWidth="1"/>
    <col min="10504" max="10504" width="16.28515625" bestFit="1" customWidth="1"/>
    <col min="10505" max="10505" width="39.28515625" bestFit="1" customWidth="1"/>
    <col min="10506" max="10506" width="20.7109375" bestFit="1" customWidth="1"/>
    <col min="10507" max="10507" width="20.7109375" customWidth="1"/>
    <col min="10757" max="10757" width="8.7109375" customWidth="1"/>
    <col min="10758" max="10758" width="25.5703125" bestFit="1" customWidth="1"/>
    <col min="10759" max="10759" width="21.42578125" customWidth="1"/>
    <col min="10760" max="10760" width="16.28515625" bestFit="1" customWidth="1"/>
    <col min="10761" max="10761" width="39.28515625" bestFit="1" customWidth="1"/>
    <col min="10762" max="10762" width="20.7109375" bestFit="1" customWidth="1"/>
    <col min="10763" max="10763" width="20.7109375" customWidth="1"/>
    <col min="11013" max="11013" width="8.7109375" customWidth="1"/>
    <col min="11014" max="11014" width="25.5703125" bestFit="1" customWidth="1"/>
    <col min="11015" max="11015" width="21.42578125" customWidth="1"/>
    <col min="11016" max="11016" width="16.28515625" bestFit="1" customWidth="1"/>
    <col min="11017" max="11017" width="39.28515625" bestFit="1" customWidth="1"/>
    <col min="11018" max="11018" width="20.7109375" bestFit="1" customWidth="1"/>
    <col min="11019" max="11019" width="20.7109375" customWidth="1"/>
    <col min="11269" max="11269" width="8.7109375" customWidth="1"/>
    <col min="11270" max="11270" width="25.5703125" bestFit="1" customWidth="1"/>
    <col min="11271" max="11271" width="21.42578125" customWidth="1"/>
    <col min="11272" max="11272" width="16.28515625" bestFit="1" customWidth="1"/>
    <col min="11273" max="11273" width="39.28515625" bestFit="1" customWidth="1"/>
    <col min="11274" max="11274" width="20.7109375" bestFit="1" customWidth="1"/>
    <col min="11275" max="11275" width="20.7109375" customWidth="1"/>
    <col min="11525" max="11525" width="8.7109375" customWidth="1"/>
    <col min="11526" max="11526" width="25.5703125" bestFit="1" customWidth="1"/>
    <col min="11527" max="11527" width="21.42578125" customWidth="1"/>
    <col min="11528" max="11528" width="16.28515625" bestFit="1" customWidth="1"/>
    <col min="11529" max="11529" width="39.28515625" bestFit="1" customWidth="1"/>
    <col min="11530" max="11530" width="20.7109375" bestFit="1" customWidth="1"/>
    <col min="11531" max="11531" width="20.7109375" customWidth="1"/>
    <col min="11781" max="11781" width="8.7109375" customWidth="1"/>
    <col min="11782" max="11782" width="25.5703125" bestFit="1" customWidth="1"/>
    <col min="11783" max="11783" width="21.42578125" customWidth="1"/>
    <col min="11784" max="11784" width="16.28515625" bestFit="1" customWidth="1"/>
    <col min="11785" max="11785" width="39.28515625" bestFit="1" customWidth="1"/>
    <col min="11786" max="11786" width="20.7109375" bestFit="1" customWidth="1"/>
    <col min="11787" max="11787" width="20.7109375" customWidth="1"/>
    <col min="12037" max="12037" width="8.7109375" customWidth="1"/>
    <col min="12038" max="12038" width="25.5703125" bestFit="1" customWidth="1"/>
    <col min="12039" max="12039" width="21.42578125" customWidth="1"/>
    <col min="12040" max="12040" width="16.28515625" bestFit="1" customWidth="1"/>
    <col min="12041" max="12041" width="39.28515625" bestFit="1" customWidth="1"/>
    <col min="12042" max="12042" width="20.7109375" bestFit="1" customWidth="1"/>
    <col min="12043" max="12043" width="20.7109375" customWidth="1"/>
    <col min="12293" max="12293" width="8.7109375" customWidth="1"/>
    <col min="12294" max="12294" width="25.5703125" bestFit="1" customWidth="1"/>
    <col min="12295" max="12295" width="21.42578125" customWidth="1"/>
    <col min="12296" max="12296" width="16.28515625" bestFit="1" customWidth="1"/>
    <col min="12297" max="12297" width="39.28515625" bestFit="1" customWidth="1"/>
    <col min="12298" max="12298" width="20.7109375" bestFit="1" customWidth="1"/>
    <col min="12299" max="12299" width="20.7109375" customWidth="1"/>
    <col min="12549" max="12549" width="8.7109375" customWidth="1"/>
    <col min="12550" max="12550" width="25.5703125" bestFit="1" customWidth="1"/>
    <col min="12551" max="12551" width="21.42578125" customWidth="1"/>
    <col min="12552" max="12552" width="16.28515625" bestFit="1" customWidth="1"/>
    <col min="12553" max="12553" width="39.28515625" bestFit="1" customWidth="1"/>
    <col min="12554" max="12554" width="20.7109375" bestFit="1" customWidth="1"/>
    <col min="12555" max="12555" width="20.7109375" customWidth="1"/>
    <col min="12805" max="12805" width="8.7109375" customWidth="1"/>
    <col min="12806" max="12806" width="25.5703125" bestFit="1" customWidth="1"/>
    <col min="12807" max="12807" width="21.42578125" customWidth="1"/>
    <col min="12808" max="12808" width="16.28515625" bestFit="1" customWidth="1"/>
    <col min="12809" max="12809" width="39.28515625" bestFit="1" customWidth="1"/>
    <col min="12810" max="12810" width="20.7109375" bestFit="1" customWidth="1"/>
    <col min="12811" max="12811" width="20.7109375" customWidth="1"/>
    <col min="13061" max="13061" width="8.7109375" customWidth="1"/>
    <col min="13062" max="13062" width="25.5703125" bestFit="1" customWidth="1"/>
    <col min="13063" max="13063" width="21.42578125" customWidth="1"/>
    <col min="13064" max="13064" width="16.28515625" bestFit="1" customWidth="1"/>
    <col min="13065" max="13065" width="39.28515625" bestFit="1" customWidth="1"/>
    <col min="13066" max="13066" width="20.7109375" bestFit="1" customWidth="1"/>
    <col min="13067" max="13067" width="20.7109375" customWidth="1"/>
    <col min="13317" max="13317" width="8.7109375" customWidth="1"/>
    <col min="13318" max="13318" width="25.5703125" bestFit="1" customWidth="1"/>
    <col min="13319" max="13319" width="21.42578125" customWidth="1"/>
    <col min="13320" max="13320" width="16.28515625" bestFit="1" customWidth="1"/>
    <col min="13321" max="13321" width="39.28515625" bestFit="1" customWidth="1"/>
    <col min="13322" max="13322" width="20.7109375" bestFit="1" customWidth="1"/>
    <col min="13323" max="13323" width="20.7109375" customWidth="1"/>
    <col min="13573" max="13573" width="8.7109375" customWidth="1"/>
    <col min="13574" max="13574" width="25.5703125" bestFit="1" customWidth="1"/>
    <col min="13575" max="13575" width="21.42578125" customWidth="1"/>
    <col min="13576" max="13576" width="16.28515625" bestFit="1" customWidth="1"/>
    <col min="13577" max="13577" width="39.28515625" bestFit="1" customWidth="1"/>
    <col min="13578" max="13578" width="20.7109375" bestFit="1" customWidth="1"/>
    <col min="13579" max="13579" width="20.7109375" customWidth="1"/>
    <col min="13829" max="13829" width="8.7109375" customWidth="1"/>
    <col min="13830" max="13830" width="25.5703125" bestFit="1" customWidth="1"/>
    <col min="13831" max="13831" width="21.42578125" customWidth="1"/>
    <col min="13832" max="13832" width="16.28515625" bestFit="1" customWidth="1"/>
    <col min="13833" max="13833" width="39.28515625" bestFit="1" customWidth="1"/>
    <col min="13834" max="13834" width="20.7109375" bestFit="1" customWidth="1"/>
    <col min="13835" max="13835" width="20.7109375" customWidth="1"/>
    <col min="14085" max="14085" width="8.7109375" customWidth="1"/>
    <col min="14086" max="14086" width="25.5703125" bestFit="1" customWidth="1"/>
    <col min="14087" max="14087" width="21.42578125" customWidth="1"/>
    <col min="14088" max="14088" width="16.28515625" bestFit="1" customWidth="1"/>
    <col min="14089" max="14089" width="39.28515625" bestFit="1" customWidth="1"/>
    <col min="14090" max="14090" width="20.7109375" bestFit="1" customWidth="1"/>
    <col min="14091" max="14091" width="20.7109375" customWidth="1"/>
    <col min="14341" max="14341" width="8.7109375" customWidth="1"/>
    <col min="14342" max="14342" width="25.5703125" bestFit="1" customWidth="1"/>
    <col min="14343" max="14343" width="21.42578125" customWidth="1"/>
    <col min="14344" max="14344" width="16.28515625" bestFit="1" customWidth="1"/>
    <col min="14345" max="14345" width="39.28515625" bestFit="1" customWidth="1"/>
    <col min="14346" max="14346" width="20.7109375" bestFit="1" customWidth="1"/>
    <col min="14347" max="14347" width="20.7109375" customWidth="1"/>
    <col min="14597" max="14597" width="8.7109375" customWidth="1"/>
    <col min="14598" max="14598" width="25.5703125" bestFit="1" customWidth="1"/>
    <col min="14599" max="14599" width="21.42578125" customWidth="1"/>
    <col min="14600" max="14600" width="16.28515625" bestFit="1" customWidth="1"/>
    <col min="14601" max="14601" width="39.28515625" bestFit="1" customWidth="1"/>
    <col min="14602" max="14602" width="20.7109375" bestFit="1" customWidth="1"/>
    <col min="14603" max="14603" width="20.7109375" customWidth="1"/>
    <col min="14853" max="14853" width="8.7109375" customWidth="1"/>
    <col min="14854" max="14854" width="25.5703125" bestFit="1" customWidth="1"/>
    <col min="14855" max="14855" width="21.42578125" customWidth="1"/>
    <col min="14856" max="14856" width="16.28515625" bestFit="1" customWidth="1"/>
    <col min="14857" max="14857" width="39.28515625" bestFit="1" customWidth="1"/>
    <col min="14858" max="14858" width="20.7109375" bestFit="1" customWidth="1"/>
    <col min="14859" max="14859" width="20.7109375" customWidth="1"/>
    <col min="15109" max="15109" width="8.7109375" customWidth="1"/>
    <col min="15110" max="15110" width="25.5703125" bestFit="1" customWidth="1"/>
    <col min="15111" max="15111" width="21.42578125" customWidth="1"/>
    <col min="15112" max="15112" width="16.28515625" bestFit="1" customWidth="1"/>
    <col min="15113" max="15113" width="39.28515625" bestFit="1" customWidth="1"/>
    <col min="15114" max="15114" width="20.7109375" bestFit="1" customWidth="1"/>
    <col min="15115" max="15115" width="20.7109375" customWidth="1"/>
    <col min="15365" max="15365" width="8.7109375" customWidth="1"/>
    <col min="15366" max="15366" width="25.5703125" bestFit="1" customWidth="1"/>
    <col min="15367" max="15367" width="21.42578125" customWidth="1"/>
    <col min="15368" max="15368" width="16.28515625" bestFit="1" customWidth="1"/>
    <col min="15369" max="15369" width="39.28515625" bestFit="1" customWidth="1"/>
    <col min="15370" max="15370" width="20.7109375" bestFit="1" customWidth="1"/>
    <col min="15371" max="15371" width="20.7109375" customWidth="1"/>
    <col min="15621" max="15621" width="8.7109375" customWidth="1"/>
    <col min="15622" max="15622" width="25.5703125" bestFit="1" customWidth="1"/>
    <col min="15623" max="15623" width="21.42578125" customWidth="1"/>
    <col min="15624" max="15624" width="16.28515625" bestFit="1" customWidth="1"/>
    <col min="15625" max="15625" width="39.28515625" bestFit="1" customWidth="1"/>
    <col min="15626" max="15626" width="20.7109375" bestFit="1" customWidth="1"/>
    <col min="15627" max="15627" width="20.7109375" customWidth="1"/>
    <col min="15877" max="15877" width="8.7109375" customWidth="1"/>
    <col min="15878" max="15878" width="25.5703125" bestFit="1" customWidth="1"/>
    <col min="15879" max="15879" width="21.42578125" customWidth="1"/>
    <col min="15880" max="15880" width="16.28515625" bestFit="1" customWidth="1"/>
    <col min="15881" max="15881" width="39.28515625" bestFit="1" customWidth="1"/>
    <col min="15882" max="15882" width="20.7109375" bestFit="1" customWidth="1"/>
    <col min="15883" max="15883" width="20.7109375" customWidth="1"/>
    <col min="16133" max="16133" width="8.7109375" customWidth="1"/>
    <col min="16134" max="16134" width="25.5703125" bestFit="1" customWidth="1"/>
    <col min="16135" max="16135" width="21.42578125" customWidth="1"/>
    <col min="16136" max="16136" width="16.28515625" bestFit="1" customWidth="1"/>
    <col min="16137" max="16137" width="39.28515625" bestFit="1" customWidth="1"/>
    <col min="16138" max="16138" width="20.7109375" bestFit="1" customWidth="1"/>
    <col min="16139" max="16139" width="20.7109375" customWidth="1"/>
  </cols>
  <sheetData>
    <row r="1" spans="1:15">
      <c r="A1" s="30" t="s">
        <v>40</v>
      </c>
      <c r="B1" s="30" t="s">
        <v>41</v>
      </c>
      <c r="C1" s="30" t="s">
        <v>42</v>
      </c>
      <c r="D1" s="30" t="s">
        <v>43</v>
      </c>
      <c r="E1" s="30" t="s">
        <v>44</v>
      </c>
      <c r="F1" s="30" t="s">
        <v>45</v>
      </c>
      <c r="G1" s="30" t="s">
        <v>46</v>
      </c>
      <c r="H1" s="31" t="s">
        <v>47</v>
      </c>
      <c r="I1" s="31" t="s">
        <v>48</v>
      </c>
      <c r="J1" s="31" t="s">
        <v>49</v>
      </c>
      <c r="K1" s="31" t="s">
        <v>48</v>
      </c>
      <c r="L1" s="31" t="s">
        <v>572</v>
      </c>
      <c r="M1" s="31" t="s">
        <v>613</v>
      </c>
      <c r="O1" s="31" t="s">
        <v>631</v>
      </c>
    </row>
    <row r="2" spans="1:15">
      <c r="A2" s="1" t="s">
        <v>50</v>
      </c>
      <c r="B2" s="1" t="s">
        <v>51</v>
      </c>
      <c r="C2" s="1" t="s">
        <v>52</v>
      </c>
      <c r="D2" s="96" t="s">
        <v>73</v>
      </c>
      <c r="E2" s="32" t="s">
        <v>54</v>
      </c>
      <c r="F2" s="32" t="s">
        <v>55</v>
      </c>
      <c r="G2" s="32" t="s">
        <v>56</v>
      </c>
      <c r="H2" s="97" t="s">
        <v>325</v>
      </c>
      <c r="I2" s="33" t="s">
        <v>57</v>
      </c>
      <c r="J2" s="98" t="s">
        <v>103</v>
      </c>
      <c r="K2" s="32" t="s">
        <v>58</v>
      </c>
      <c r="L2" s="32" t="s">
        <v>573</v>
      </c>
      <c r="M2" t="s">
        <v>614</v>
      </c>
      <c r="O2">
        <v>2015</v>
      </c>
    </row>
    <row r="3" spans="1:15">
      <c r="A3" s="1" t="s">
        <v>59</v>
      </c>
      <c r="B3" s="1" t="s">
        <v>60</v>
      </c>
      <c r="C3" s="1" t="s">
        <v>61</v>
      </c>
      <c r="D3" s="96" t="s">
        <v>99</v>
      </c>
      <c r="E3" s="1" t="s">
        <v>63</v>
      </c>
      <c r="F3" s="32" t="s">
        <v>64</v>
      </c>
      <c r="G3" s="32" t="s">
        <v>65</v>
      </c>
      <c r="H3" s="97" t="s">
        <v>326</v>
      </c>
      <c r="I3" s="33"/>
      <c r="J3" s="98" t="s">
        <v>73</v>
      </c>
      <c r="K3" s="32" t="s">
        <v>67</v>
      </c>
      <c r="L3" s="32" t="s">
        <v>574</v>
      </c>
      <c r="M3" t="s">
        <v>615</v>
      </c>
      <c r="O3">
        <v>2016</v>
      </c>
    </row>
    <row r="4" spans="1:15">
      <c r="A4" s="1"/>
      <c r="B4" s="1" t="s">
        <v>15</v>
      </c>
      <c r="C4" s="1"/>
      <c r="D4" s="96" t="s">
        <v>88</v>
      </c>
      <c r="E4" s="1"/>
      <c r="F4" s="32" t="s">
        <v>69</v>
      </c>
      <c r="G4" s="32" t="s">
        <v>70</v>
      </c>
      <c r="H4" s="97" t="s">
        <v>327</v>
      </c>
      <c r="I4" s="33"/>
      <c r="J4" s="98" t="s">
        <v>312</v>
      </c>
      <c r="K4" s="32" t="s">
        <v>72</v>
      </c>
      <c r="L4" t="s">
        <v>575</v>
      </c>
      <c r="M4" t="s">
        <v>616</v>
      </c>
      <c r="O4">
        <v>2017</v>
      </c>
    </row>
    <row r="5" spans="1:15">
      <c r="A5" s="1"/>
      <c r="B5" s="1"/>
      <c r="C5" s="1"/>
      <c r="D5" s="96" t="s">
        <v>79</v>
      </c>
      <c r="E5" s="30" t="s">
        <v>74</v>
      </c>
      <c r="F5" s="32" t="s">
        <v>75</v>
      </c>
      <c r="G5" s="32" t="s">
        <v>76</v>
      </c>
      <c r="H5" s="97" t="s">
        <v>77</v>
      </c>
      <c r="I5" s="33"/>
      <c r="J5" s="98" t="s">
        <v>127</v>
      </c>
      <c r="K5" s="32" t="s">
        <v>83</v>
      </c>
      <c r="O5">
        <v>2018</v>
      </c>
    </row>
    <row r="6" spans="1:15">
      <c r="A6" s="1"/>
      <c r="B6" s="1"/>
      <c r="C6" s="1"/>
      <c r="D6" s="96" t="s">
        <v>53</v>
      </c>
      <c r="E6" s="32" t="s">
        <v>80</v>
      </c>
      <c r="F6" s="32" t="s">
        <v>81</v>
      </c>
      <c r="G6" s="32" t="s">
        <v>82</v>
      </c>
      <c r="H6" s="97" t="s">
        <v>66</v>
      </c>
      <c r="I6" s="33"/>
      <c r="J6" s="98" t="s">
        <v>130</v>
      </c>
      <c r="K6" s="32" t="s">
        <v>321</v>
      </c>
    </row>
    <row r="7" spans="1:15">
      <c r="A7" s="1"/>
      <c r="B7" s="1"/>
      <c r="C7" s="1"/>
      <c r="D7" s="96" t="s">
        <v>96</v>
      </c>
      <c r="E7" s="1" t="s">
        <v>84</v>
      </c>
      <c r="F7" s="1" t="s">
        <v>85</v>
      </c>
      <c r="G7" s="32" t="s">
        <v>86</v>
      </c>
      <c r="H7" s="97" t="s">
        <v>71</v>
      </c>
      <c r="I7" s="33"/>
      <c r="J7" s="98" t="s">
        <v>132</v>
      </c>
      <c r="K7" s="32" t="s">
        <v>90</v>
      </c>
    </row>
    <row r="8" spans="1:15">
      <c r="A8" s="31" t="s">
        <v>87</v>
      </c>
      <c r="B8" s="53" t="s">
        <v>196</v>
      </c>
      <c r="C8" s="53" t="s">
        <v>200</v>
      </c>
      <c r="D8" s="96" t="s">
        <v>97</v>
      </c>
      <c r="E8" s="1"/>
      <c r="F8" s="32" t="s">
        <v>89</v>
      </c>
      <c r="G8" s="32"/>
      <c r="H8" s="33"/>
      <c r="I8" s="33"/>
      <c r="J8" s="98" t="s">
        <v>313</v>
      </c>
      <c r="K8" s="32" t="s">
        <v>94</v>
      </c>
    </row>
    <row r="9" spans="1:15">
      <c r="A9" t="s">
        <v>91</v>
      </c>
      <c r="B9" s="1" t="s">
        <v>197</v>
      </c>
      <c r="C9" s="1" t="s">
        <v>608</v>
      </c>
      <c r="D9" s="96" t="s">
        <v>92</v>
      </c>
      <c r="E9" s="48" t="s">
        <v>604</v>
      </c>
      <c r="F9" s="32" t="s">
        <v>93</v>
      </c>
      <c r="G9" s="32"/>
      <c r="H9" s="33"/>
      <c r="I9" s="33"/>
      <c r="J9" s="98" t="s">
        <v>100</v>
      </c>
      <c r="K9" s="32"/>
    </row>
    <row r="10" spans="1:15">
      <c r="A10" t="s">
        <v>95</v>
      </c>
      <c r="B10" s="1" t="s">
        <v>198</v>
      </c>
      <c r="C10" s="1" t="s">
        <v>609</v>
      </c>
      <c r="D10" s="96" t="s">
        <v>68</v>
      </c>
      <c r="E10" s="1" t="s">
        <v>603</v>
      </c>
      <c r="F10" s="1"/>
      <c r="G10" s="1"/>
      <c r="H10" s="33"/>
      <c r="I10" s="33"/>
      <c r="J10" s="33"/>
    </row>
    <row r="11" spans="1:15">
      <c r="A11" s="1"/>
      <c r="B11" s="1"/>
      <c r="C11" s="1" t="s">
        <v>268</v>
      </c>
      <c r="D11" s="96" t="s">
        <v>98</v>
      </c>
      <c r="E11" s="32" t="s">
        <v>599</v>
      </c>
      <c r="F11" s="1"/>
      <c r="G11" s="1"/>
      <c r="H11" s="33"/>
      <c r="I11" s="33"/>
      <c r="J11" s="33"/>
    </row>
    <row r="12" spans="1:15">
      <c r="A12" s="48" t="s">
        <v>180</v>
      </c>
      <c r="B12" s="1"/>
      <c r="C12" t="s">
        <v>598</v>
      </c>
      <c r="D12" s="96" t="s">
        <v>118</v>
      </c>
      <c r="E12" s="32" t="s">
        <v>600</v>
      </c>
      <c r="F12" s="1"/>
      <c r="G12" s="1"/>
      <c r="H12" s="34"/>
      <c r="I12" t="s">
        <v>658</v>
      </c>
      <c r="J12" s="295" t="s">
        <v>656</v>
      </c>
      <c r="K12" s="295" t="s">
        <v>657</v>
      </c>
      <c r="L12" s="390" t="s">
        <v>400</v>
      </c>
    </row>
    <row r="13" spans="1:15" ht="15.75" thickBot="1">
      <c r="A13" s="32" t="s">
        <v>80</v>
      </c>
      <c r="B13" s="1"/>
      <c r="C13" t="s">
        <v>271</v>
      </c>
      <c r="D13" s="96" t="s">
        <v>62</v>
      </c>
      <c r="E13" s="32" t="s">
        <v>601</v>
      </c>
      <c r="F13" s="1"/>
      <c r="G13" s="1"/>
      <c r="H13" s="34"/>
      <c r="I13" s="296" t="s">
        <v>761</v>
      </c>
      <c r="J13" s="827" t="s">
        <v>968</v>
      </c>
      <c r="K13" s="296" t="s">
        <v>970</v>
      </c>
      <c r="L13" s="389">
        <f>'Eligible Measures &amp; Incentives'!E19</f>
        <v>0.1</v>
      </c>
      <c r="M13" s="296"/>
    </row>
    <row r="14" spans="1:15" ht="15.75" thickBot="1">
      <c r="A14" s="1"/>
      <c r="B14" s="1"/>
      <c r="C14" t="s">
        <v>719</v>
      </c>
      <c r="D14" s="96" t="s">
        <v>315</v>
      </c>
      <c r="E14" s="32" t="s">
        <v>602</v>
      </c>
      <c r="F14" s="1"/>
      <c r="G14" s="1"/>
      <c r="H14" s="35"/>
      <c r="I14" s="296" t="s">
        <v>762</v>
      </c>
      <c r="J14" s="828">
        <f>J13+10</f>
        <v>650110</v>
      </c>
      <c r="K14" s="296" t="s">
        <v>971</v>
      </c>
      <c r="L14" s="389">
        <f>'Eligible Measures &amp; Incentives'!E20</f>
        <v>0.3</v>
      </c>
      <c r="M14" s="250" t="s">
        <v>563</v>
      </c>
    </row>
    <row r="15" spans="1:15" ht="15.75" thickBot="1">
      <c r="A15" s="1"/>
      <c r="B15" s="1"/>
      <c r="D15" s="96" t="s">
        <v>322</v>
      </c>
      <c r="E15" s="32" t="s">
        <v>605</v>
      </c>
      <c r="F15" s="1"/>
      <c r="G15" s="1"/>
      <c r="H15" s="35"/>
      <c r="I15" s="296" t="s">
        <v>769</v>
      </c>
      <c r="J15" s="828">
        <f>J14+10</f>
        <v>650120</v>
      </c>
      <c r="K15" s="296" t="s">
        <v>972</v>
      </c>
      <c r="L15" s="389" t="str">
        <f>'Eligible Measures &amp; Incentives'!E21</f>
        <v>up to 60%</v>
      </c>
      <c r="M15" s="250" t="s">
        <v>564</v>
      </c>
    </row>
    <row r="16" spans="1:15">
      <c r="A16" s="1"/>
      <c r="B16" s="1"/>
      <c r="D16" s="96" t="s">
        <v>323</v>
      </c>
      <c r="E16" s="32" t="s">
        <v>100</v>
      </c>
      <c r="F16" s="1"/>
      <c r="G16" s="1"/>
      <c r="H16" s="35"/>
      <c r="I16" s="383" t="s">
        <v>638</v>
      </c>
      <c r="J16" s="384" t="s">
        <v>636</v>
      </c>
      <c r="K16" s="383" t="s">
        <v>637</v>
      </c>
      <c r="M16" s="296"/>
    </row>
    <row r="17" spans="1:13">
      <c r="A17" s="1"/>
      <c r="B17" s="1"/>
      <c r="D17" s="96" t="s">
        <v>324</v>
      </c>
      <c r="E17" s="1"/>
      <c r="F17" s="1"/>
      <c r="H17" s="35"/>
      <c r="I17" s="383" t="s">
        <v>641</v>
      </c>
      <c r="J17" s="384" t="s">
        <v>639</v>
      </c>
      <c r="K17" s="383" t="s">
        <v>640</v>
      </c>
      <c r="M17" s="296"/>
    </row>
    <row r="18" spans="1:13" ht="15.75" thickBot="1">
      <c r="A18" s="1"/>
      <c r="B18" s="1"/>
      <c r="C18" t="s">
        <v>943</v>
      </c>
      <c r="D18" s="96" t="s">
        <v>100</v>
      </c>
      <c r="E18" s="1"/>
      <c r="F18" s="40" t="s">
        <v>276</v>
      </c>
      <c r="H18" s="35"/>
      <c r="I18" s="383" t="s">
        <v>763</v>
      </c>
      <c r="J18" s="384" t="s">
        <v>642</v>
      </c>
      <c r="K18" s="383" t="s">
        <v>643</v>
      </c>
      <c r="M18" s="296"/>
    </row>
    <row r="19" spans="1:13">
      <c r="C19" s="785" t="s">
        <v>201</v>
      </c>
      <c r="D19" s="786" t="s">
        <v>944</v>
      </c>
      <c r="F19" s="40" t="s">
        <v>607</v>
      </c>
      <c r="G19" s="40" t="s">
        <v>277</v>
      </c>
      <c r="H19" s="40" t="s">
        <v>278</v>
      </c>
      <c r="I19" s="383" t="s">
        <v>668</v>
      </c>
      <c r="J19" s="384" t="s">
        <v>644</v>
      </c>
      <c r="K19" s="383" t="s">
        <v>645</v>
      </c>
      <c r="M19" s="296"/>
    </row>
    <row r="20" spans="1:13">
      <c r="A20" t="s">
        <v>182</v>
      </c>
      <c r="B20" t="e">
        <f>IF(NewConstruction="New Construction", 12,12)</f>
        <v>#NAME?</v>
      </c>
      <c r="C20" s="787" t="s">
        <v>202</v>
      </c>
      <c r="D20" s="788">
        <v>1.1100000000000001</v>
      </c>
      <c r="F20">
        <v>1</v>
      </c>
      <c r="G20">
        <v>5</v>
      </c>
      <c r="H20" t="s">
        <v>279</v>
      </c>
      <c r="I20" s="383" t="s">
        <v>669</v>
      </c>
      <c r="J20" s="384" t="s">
        <v>646</v>
      </c>
      <c r="K20" s="383" t="s">
        <v>647</v>
      </c>
      <c r="M20" s="296"/>
    </row>
    <row r="21" spans="1:13">
      <c r="A21" t="s">
        <v>183</v>
      </c>
      <c r="B21" t="e">
        <f>IF(NewConstruction="New Construction","twelve (12)","twelve (12)")</f>
        <v>#NAME?</v>
      </c>
      <c r="C21" s="787" t="s">
        <v>203</v>
      </c>
      <c r="D21" s="788">
        <v>1.0900000000000001</v>
      </c>
      <c r="F21">
        <v>2</v>
      </c>
      <c r="G21">
        <v>6</v>
      </c>
      <c r="H21" t="s">
        <v>280</v>
      </c>
      <c r="I21" s="383" t="s">
        <v>670</v>
      </c>
      <c r="J21" s="384" t="s">
        <v>648</v>
      </c>
      <c r="K21" s="383" t="s">
        <v>649</v>
      </c>
      <c r="M21" s="296"/>
    </row>
    <row r="22" spans="1:13">
      <c r="C22" s="787" t="s">
        <v>204</v>
      </c>
      <c r="D22" s="788">
        <v>1.03</v>
      </c>
      <c r="F22">
        <v>3</v>
      </c>
      <c r="G22">
        <v>7</v>
      </c>
      <c r="I22" s="383" t="s">
        <v>671</v>
      </c>
      <c r="J22" s="384" t="s">
        <v>650</v>
      </c>
      <c r="K22" s="383" t="s">
        <v>651</v>
      </c>
    </row>
    <row r="23" spans="1:13">
      <c r="C23" s="787" t="s">
        <v>942</v>
      </c>
      <c r="D23" s="788"/>
      <c r="F23">
        <v>4</v>
      </c>
      <c r="I23" s="383" t="s">
        <v>672</v>
      </c>
      <c r="J23" s="384" t="s">
        <v>652</v>
      </c>
      <c r="K23" s="383" t="s">
        <v>653</v>
      </c>
    </row>
    <row r="24" spans="1:13" ht="15.75" thickBot="1">
      <c r="C24" s="789" t="s">
        <v>100</v>
      </c>
      <c r="D24" s="790"/>
      <c r="I24" s="383" t="s">
        <v>673</v>
      </c>
      <c r="J24" s="384" t="s">
        <v>654</v>
      </c>
      <c r="K24" s="383" t="s">
        <v>655</v>
      </c>
    </row>
    <row r="25" spans="1:13">
      <c r="A25" s="31" t="s">
        <v>49</v>
      </c>
      <c r="B25" s="31" t="s">
        <v>101</v>
      </c>
      <c r="C25" s="782" t="s">
        <v>102</v>
      </c>
      <c r="I25" s="385"/>
      <c r="J25" s="385"/>
      <c r="K25" s="385"/>
    </row>
    <row r="26" spans="1:13">
      <c r="A26" s="36" t="s">
        <v>103</v>
      </c>
      <c r="B26" s="37" t="s">
        <v>104</v>
      </c>
      <c r="C26" t="s">
        <v>58</v>
      </c>
      <c r="F26" s="40" t="s">
        <v>675</v>
      </c>
      <c r="I26" s="386" t="s">
        <v>659</v>
      </c>
      <c r="J26" s="387">
        <v>1250000</v>
      </c>
      <c r="K26" s="385"/>
    </row>
    <row r="27" spans="1:13">
      <c r="A27" s="36"/>
      <c r="B27" s="37" t="s">
        <v>105</v>
      </c>
      <c r="F27" t="s">
        <v>676</v>
      </c>
      <c r="I27" s="386" t="s">
        <v>660</v>
      </c>
      <c r="J27" s="387">
        <v>1250000</v>
      </c>
      <c r="K27" s="385"/>
    </row>
    <row r="28" spans="1:13">
      <c r="A28" s="36"/>
      <c r="B28" s="37" t="s">
        <v>106</v>
      </c>
      <c r="F28" t="s">
        <v>677</v>
      </c>
      <c r="H28" s="38"/>
      <c r="I28" s="385"/>
      <c r="J28" s="385"/>
      <c r="K28" s="385"/>
    </row>
    <row r="29" spans="1:13">
      <c r="A29" s="36"/>
      <c r="B29" s="37" t="s">
        <v>107</v>
      </c>
      <c r="F29" t="s">
        <v>678</v>
      </c>
      <c r="H29" s="39"/>
      <c r="I29" s="386" t="s">
        <v>663</v>
      </c>
      <c r="J29" s="388">
        <v>75</v>
      </c>
      <c r="K29" s="385" t="s">
        <v>665</v>
      </c>
    </row>
    <row r="30" spans="1:13">
      <c r="A30" s="36"/>
      <c r="B30" s="37" t="s">
        <v>108</v>
      </c>
      <c r="C30" t="s">
        <v>597</v>
      </c>
      <c r="H30" s="39"/>
      <c r="I30" s="386" t="s">
        <v>661</v>
      </c>
      <c r="J30" s="388">
        <v>275</v>
      </c>
      <c r="K30" s="385" t="s">
        <v>665</v>
      </c>
    </row>
    <row r="31" spans="1:13">
      <c r="A31" s="36"/>
      <c r="B31" s="37" t="s">
        <v>109</v>
      </c>
      <c r="C31" t="s">
        <v>269</v>
      </c>
      <c r="H31" s="39"/>
      <c r="I31" s="386" t="s">
        <v>662</v>
      </c>
      <c r="J31" s="388">
        <v>175</v>
      </c>
      <c r="K31" s="385" t="s">
        <v>665</v>
      </c>
    </row>
    <row r="32" spans="1:13">
      <c r="A32" s="36" t="s">
        <v>73</v>
      </c>
      <c r="B32" s="37" t="s">
        <v>110</v>
      </c>
      <c r="C32" t="s">
        <v>270</v>
      </c>
      <c r="H32" s="39"/>
      <c r="I32" s="386" t="s">
        <v>664</v>
      </c>
      <c r="J32" s="388">
        <v>7.0000000000000007E-2</v>
      </c>
      <c r="K32" s="385" t="s">
        <v>595</v>
      </c>
    </row>
    <row r="33" spans="1:11">
      <c r="A33" s="36"/>
      <c r="B33" s="37" t="s">
        <v>111</v>
      </c>
      <c r="E33" s="40" t="s">
        <v>243</v>
      </c>
    </row>
    <row r="34" spans="1:11">
      <c r="A34" s="36"/>
      <c r="B34" s="37" t="s">
        <v>112</v>
      </c>
      <c r="E34" t="s">
        <v>202</v>
      </c>
    </row>
    <row r="35" spans="1:11">
      <c r="A35" s="36"/>
      <c r="B35" s="37" t="s">
        <v>99</v>
      </c>
      <c r="E35" t="s">
        <v>203</v>
      </c>
      <c r="F35" s="784"/>
      <c r="I35" t="s">
        <v>764</v>
      </c>
      <c r="J35">
        <v>1000</v>
      </c>
    </row>
    <row r="36" spans="1:11">
      <c r="A36" s="36"/>
      <c r="B36" s="37" t="s">
        <v>113</v>
      </c>
      <c r="E36" t="s">
        <v>204</v>
      </c>
      <c r="F36" s="784"/>
    </row>
    <row r="37" spans="1:11">
      <c r="A37" s="36"/>
      <c r="B37" s="37" t="s">
        <v>114</v>
      </c>
      <c r="E37" t="s">
        <v>244</v>
      </c>
      <c r="F37" s="784"/>
      <c r="I37" t="s">
        <v>765</v>
      </c>
      <c r="J37" s="299">
        <v>1200</v>
      </c>
    </row>
    <row r="38" spans="1:11">
      <c r="A38" s="36" t="s">
        <v>312</v>
      </c>
      <c r="B38" s="252" t="s">
        <v>569</v>
      </c>
      <c r="C38" t="s">
        <v>72</v>
      </c>
      <c r="E38" s="783"/>
      <c r="F38" s="784"/>
      <c r="I38" t="s">
        <v>766</v>
      </c>
      <c r="J38" s="299">
        <v>900</v>
      </c>
    </row>
    <row r="39" spans="1:11">
      <c r="A39" s="36"/>
      <c r="B39" s="253" t="s">
        <v>570</v>
      </c>
      <c r="I39" t="s">
        <v>767</v>
      </c>
      <c r="J39" s="299">
        <v>2500000</v>
      </c>
    </row>
    <row r="40" spans="1:11" ht="15.75" thickBot="1">
      <c r="A40" s="36"/>
      <c r="B40" s="253" t="s">
        <v>571</v>
      </c>
      <c r="E40" s="40" t="s">
        <v>228</v>
      </c>
      <c r="F40" t="s">
        <v>947</v>
      </c>
      <c r="G40" t="s">
        <v>948</v>
      </c>
      <c r="I40" t="s">
        <v>768</v>
      </c>
      <c r="J40" s="389">
        <v>0.5</v>
      </c>
    </row>
    <row r="41" spans="1:11">
      <c r="A41" s="36"/>
      <c r="B41" s="94" t="s">
        <v>53</v>
      </c>
      <c r="E41" t="s">
        <v>229</v>
      </c>
      <c r="F41" s="108">
        <v>43101</v>
      </c>
      <c r="G41" s="799">
        <f>IF('6. Project Operation'!I13="","",VLOOKUP('6. Project Operation'!I13,Lookup_Month,2,FALSE))</f>
        <v>43101</v>
      </c>
      <c r="H41">
        <f>(G42-G41)*24</f>
        <v>744</v>
      </c>
    </row>
    <row r="42" spans="1:11">
      <c r="A42" s="36"/>
      <c r="B42" s="94" t="s">
        <v>115</v>
      </c>
      <c r="E42" t="s">
        <v>230</v>
      </c>
      <c r="F42" s="108">
        <v>43132</v>
      </c>
      <c r="G42" s="800">
        <f>IFERROR(EDATE(G41,1),"")</f>
        <v>43132</v>
      </c>
      <c r="H42">
        <f t="shared" ref="H42:H51" si="0">(G43-G42)*24</f>
        <v>672</v>
      </c>
      <c r="J42" t="s">
        <v>1014</v>
      </c>
      <c r="K42" t="s">
        <v>1015</v>
      </c>
    </row>
    <row r="43" spans="1:11">
      <c r="A43" s="36"/>
      <c r="B43" s="94" t="s">
        <v>118</v>
      </c>
      <c r="E43" t="s">
        <v>231</v>
      </c>
      <c r="F43" s="108">
        <v>43160</v>
      </c>
      <c r="G43" s="800">
        <f t="shared" ref="G43:G52" si="1">IFERROR(EDATE(G42,1),"")</f>
        <v>43160</v>
      </c>
      <c r="H43">
        <f t="shared" si="0"/>
        <v>744</v>
      </c>
      <c r="I43" t="s">
        <v>1013</v>
      </c>
      <c r="J43">
        <v>50</v>
      </c>
      <c r="K43">
        <v>2000</v>
      </c>
    </row>
    <row r="44" spans="1:11">
      <c r="A44" s="36"/>
      <c r="B44" s="94" t="s">
        <v>314</v>
      </c>
      <c r="E44" t="s">
        <v>232</v>
      </c>
      <c r="F44" s="108">
        <v>43191</v>
      </c>
      <c r="G44" s="800">
        <f t="shared" si="1"/>
        <v>43191</v>
      </c>
      <c r="H44">
        <f t="shared" si="0"/>
        <v>720</v>
      </c>
      <c r="J44">
        <v>200</v>
      </c>
      <c r="K44">
        <v>1600</v>
      </c>
    </row>
    <row r="45" spans="1:11">
      <c r="A45" s="36"/>
      <c r="B45" s="94" t="s">
        <v>315</v>
      </c>
      <c r="D45" s="40" t="s">
        <v>557</v>
      </c>
      <c r="E45" t="s">
        <v>233</v>
      </c>
      <c r="F45" s="108">
        <v>43221</v>
      </c>
      <c r="G45" s="800">
        <f t="shared" si="1"/>
        <v>43221</v>
      </c>
      <c r="H45">
        <f t="shared" si="0"/>
        <v>744</v>
      </c>
      <c r="J45">
        <v>1000</v>
      </c>
      <c r="K45">
        <v>1200</v>
      </c>
    </row>
    <row r="46" spans="1:11">
      <c r="A46" s="36"/>
      <c r="B46" s="94" t="s">
        <v>99</v>
      </c>
      <c r="D46" s="995" t="s">
        <v>1020</v>
      </c>
      <c r="E46" t="s">
        <v>234</v>
      </c>
      <c r="F46" s="108">
        <v>43252</v>
      </c>
      <c r="G46" s="800">
        <f t="shared" si="1"/>
        <v>43252</v>
      </c>
      <c r="H46">
        <f t="shared" si="0"/>
        <v>720</v>
      </c>
      <c r="J46">
        <v>10000</v>
      </c>
      <c r="K46">
        <v>800</v>
      </c>
    </row>
    <row r="47" spans="1:11">
      <c r="A47" s="36"/>
      <c r="B47" s="94" t="s">
        <v>117</v>
      </c>
      <c r="D47" s="996" t="s">
        <v>1021</v>
      </c>
      <c r="E47" t="s">
        <v>235</v>
      </c>
      <c r="F47" s="108">
        <v>43282</v>
      </c>
      <c r="G47" s="800">
        <f t="shared" si="1"/>
        <v>43282</v>
      </c>
      <c r="H47">
        <f t="shared" si="0"/>
        <v>744</v>
      </c>
    </row>
    <row r="48" spans="1:11">
      <c r="A48" s="93" t="s">
        <v>119</v>
      </c>
      <c r="B48" s="95" t="s">
        <v>120</v>
      </c>
      <c r="C48" t="s">
        <v>78</v>
      </c>
      <c r="D48" s="996" t="s">
        <v>1022</v>
      </c>
      <c r="E48" t="s">
        <v>236</v>
      </c>
      <c r="F48" s="108">
        <v>43313</v>
      </c>
      <c r="G48" s="800">
        <f t="shared" si="1"/>
        <v>43313</v>
      </c>
      <c r="H48">
        <f t="shared" si="0"/>
        <v>744</v>
      </c>
    </row>
    <row r="49" spans="1:8">
      <c r="A49" s="93"/>
      <c r="B49" s="95" t="s">
        <v>121</v>
      </c>
      <c r="D49" s="996" t="s">
        <v>1023</v>
      </c>
      <c r="E49" t="s">
        <v>237</v>
      </c>
      <c r="F49" s="108">
        <v>43344</v>
      </c>
      <c r="G49" s="800">
        <f t="shared" si="1"/>
        <v>43344</v>
      </c>
      <c r="H49">
        <f t="shared" si="0"/>
        <v>720</v>
      </c>
    </row>
    <row r="50" spans="1:8">
      <c r="A50" s="93"/>
      <c r="B50" s="95" t="s">
        <v>122</v>
      </c>
      <c r="D50" s="996" t="s">
        <v>1024</v>
      </c>
      <c r="E50" t="s">
        <v>238</v>
      </c>
      <c r="F50" s="108">
        <v>43374</v>
      </c>
      <c r="G50" s="800">
        <f t="shared" si="1"/>
        <v>43374</v>
      </c>
      <c r="H50">
        <f t="shared" si="0"/>
        <v>744</v>
      </c>
    </row>
    <row r="51" spans="1:8">
      <c r="A51" s="93"/>
      <c r="B51" s="95" t="s">
        <v>123</v>
      </c>
      <c r="D51" s="996" t="s">
        <v>1025</v>
      </c>
      <c r="E51" t="s">
        <v>239</v>
      </c>
      <c r="F51" s="108">
        <v>43405</v>
      </c>
      <c r="G51" s="800">
        <f t="shared" si="1"/>
        <v>43405</v>
      </c>
      <c r="H51">
        <f t="shared" si="0"/>
        <v>720</v>
      </c>
    </row>
    <row r="52" spans="1:8" ht="15.75" thickBot="1">
      <c r="A52" s="93"/>
      <c r="B52" s="95" t="s">
        <v>124</v>
      </c>
      <c r="D52" s="996" t="s">
        <v>1026</v>
      </c>
      <c r="E52" t="s">
        <v>240</v>
      </c>
      <c r="F52" s="108">
        <v>43435</v>
      </c>
      <c r="G52" s="801">
        <f t="shared" si="1"/>
        <v>43435</v>
      </c>
      <c r="H52">
        <f>8760-SUM(H41:H51)</f>
        <v>744</v>
      </c>
    </row>
    <row r="53" spans="1:8">
      <c r="A53" s="93"/>
      <c r="B53" s="95" t="s">
        <v>125</v>
      </c>
      <c r="D53" s="996" t="s">
        <v>1027</v>
      </c>
    </row>
    <row r="54" spans="1:8">
      <c r="A54" s="93"/>
      <c r="B54" s="95" t="s">
        <v>126</v>
      </c>
      <c r="D54" s="996" t="s">
        <v>1019</v>
      </c>
    </row>
    <row r="55" spans="1:8">
      <c r="A55" s="93"/>
      <c r="B55" s="95" t="s">
        <v>118</v>
      </c>
      <c r="D55" s="996" t="s">
        <v>1028</v>
      </c>
    </row>
    <row r="56" spans="1:8">
      <c r="A56" s="36" t="s">
        <v>127</v>
      </c>
      <c r="B56" s="94" t="s">
        <v>128</v>
      </c>
      <c r="C56" t="s">
        <v>83</v>
      </c>
      <c r="D56" s="996" t="s">
        <v>1029</v>
      </c>
    </row>
    <row r="57" spans="1:8">
      <c r="A57" s="36"/>
      <c r="B57" s="94" t="s">
        <v>129</v>
      </c>
      <c r="D57" s="996" t="s">
        <v>1030</v>
      </c>
    </row>
    <row r="58" spans="1:8">
      <c r="A58" s="36"/>
      <c r="B58" s="94" t="s">
        <v>316</v>
      </c>
      <c r="D58" s="996" t="s">
        <v>1031</v>
      </c>
    </row>
    <row r="59" spans="1:8">
      <c r="A59" s="36" t="s">
        <v>130</v>
      </c>
      <c r="B59" s="94" t="s">
        <v>131</v>
      </c>
      <c r="C59" s="32" t="s">
        <v>321</v>
      </c>
      <c r="D59" s="996" t="s">
        <v>1032</v>
      </c>
    </row>
    <row r="60" spans="1:8">
      <c r="A60" s="36"/>
      <c r="B60" s="94" t="s">
        <v>317</v>
      </c>
      <c r="D60" s="996" t="s">
        <v>1033</v>
      </c>
    </row>
    <row r="61" spans="1:8">
      <c r="A61" s="36"/>
      <c r="B61" s="94" t="s">
        <v>318</v>
      </c>
      <c r="D61" s="996" t="s">
        <v>1034</v>
      </c>
    </row>
    <row r="62" spans="1:8">
      <c r="A62" s="36"/>
      <c r="B62" s="94" t="s">
        <v>116</v>
      </c>
      <c r="D62" s="996" t="s">
        <v>1035</v>
      </c>
    </row>
    <row r="63" spans="1:8">
      <c r="A63" s="36" t="s">
        <v>132</v>
      </c>
      <c r="B63" s="94" t="s">
        <v>319</v>
      </c>
      <c r="C63" t="s">
        <v>90</v>
      </c>
      <c r="D63" s="996" t="s">
        <v>1036</v>
      </c>
    </row>
    <row r="64" spans="1:8">
      <c r="A64" s="36"/>
      <c r="B64" s="94" t="s">
        <v>320</v>
      </c>
      <c r="D64" s="996" t="s">
        <v>1037</v>
      </c>
    </row>
    <row r="65" spans="1:4">
      <c r="A65" s="36" t="s">
        <v>133</v>
      </c>
      <c r="B65" s="94" t="s">
        <v>313</v>
      </c>
      <c r="C65" t="s">
        <v>94</v>
      </c>
      <c r="D65" s="997" t="s">
        <v>1038</v>
      </c>
    </row>
    <row r="66" spans="1:4">
      <c r="A66" s="36" t="s">
        <v>100</v>
      </c>
      <c r="B66" s="37"/>
    </row>
    <row r="73" spans="1:4">
      <c r="A73" s="40" t="s">
        <v>57</v>
      </c>
    </row>
    <row r="74" spans="1:4">
      <c r="A74" s="41" t="s">
        <v>134</v>
      </c>
    </row>
    <row r="75" spans="1:4">
      <c r="A75" s="42" t="s">
        <v>135</v>
      </c>
    </row>
    <row r="76" spans="1:4">
      <c r="A76" s="43" t="s">
        <v>136</v>
      </c>
    </row>
    <row r="77" spans="1:4">
      <c r="A77" s="42" t="s">
        <v>137</v>
      </c>
    </row>
    <row r="78" spans="1:4">
      <c r="A78" s="42" t="s">
        <v>138</v>
      </c>
    </row>
    <row r="79" spans="1:4">
      <c r="A79" s="43" t="s">
        <v>139</v>
      </c>
    </row>
    <row r="80" spans="1:4">
      <c r="A80" s="42" t="s">
        <v>140</v>
      </c>
    </row>
    <row r="81" spans="1:1">
      <c r="A81" s="41" t="s">
        <v>141</v>
      </c>
    </row>
    <row r="82" spans="1:1">
      <c r="A82" s="43" t="s">
        <v>142</v>
      </c>
    </row>
    <row r="83" spans="1:1">
      <c r="A83" s="41" t="s">
        <v>143</v>
      </c>
    </row>
    <row r="84" spans="1:1">
      <c r="A84" s="41" t="s">
        <v>144</v>
      </c>
    </row>
    <row r="85" spans="1:1">
      <c r="A85" s="43" t="s">
        <v>145</v>
      </c>
    </row>
    <row r="86" spans="1:1">
      <c r="A86" s="41" t="s">
        <v>146</v>
      </c>
    </row>
    <row r="87" spans="1:1">
      <c r="A87" s="41" t="s">
        <v>147</v>
      </c>
    </row>
    <row r="88" spans="1:1">
      <c r="A88" s="41" t="s">
        <v>148</v>
      </c>
    </row>
    <row r="89" spans="1:1">
      <c r="A89" s="43" t="s">
        <v>149</v>
      </c>
    </row>
    <row r="90" spans="1:1">
      <c r="A90" s="42" t="s">
        <v>150</v>
      </c>
    </row>
    <row r="91" spans="1:1">
      <c r="A91" s="42" t="s">
        <v>151</v>
      </c>
    </row>
    <row r="92" spans="1:1">
      <c r="A92" s="43" t="s">
        <v>152</v>
      </c>
    </row>
    <row r="93" spans="1:1">
      <c r="A93" s="42" t="s">
        <v>153</v>
      </c>
    </row>
    <row r="94" spans="1:1">
      <c r="A94" s="42" t="s">
        <v>154</v>
      </c>
    </row>
    <row r="95" spans="1:1">
      <c r="A95" s="43" t="s">
        <v>155</v>
      </c>
    </row>
    <row r="96" spans="1:1">
      <c r="A96" s="43" t="s">
        <v>156</v>
      </c>
    </row>
    <row r="97" spans="1:1">
      <c r="A97" s="44" t="s">
        <v>157</v>
      </c>
    </row>
    <row r="98" spans="1:1">
      <c r="A98" s="41" t="s">
        <v>158</v>
      </c>
    </row>
    <row r="99" spans="1:1">
      <c r="A99" s="41" t="s">
        <v>159</v>
      </c>
    </row>
    <row r="100" spans="1:1">
      <c r="A100" s="43" t="s">
        <v>160</v>
      </c>
    </row>
    <row r="101" spans="1:1">
      <c r="A101" s="42" t="s">
        <v>161</v>
      </c>
    </row>
    <row r="102" spans="1:1">
      <c r="A102" s="42" t="s">
        <v>162</v>
      </c>
    </row>
    <row r="103" spans="1:1">
      <c r="A103" s="43" t="s">
        <v>163</v>
      </c>
    </row>
    <row r="104" spans="1:1">
      <c r="A104" s="42" t="s">
        <v>164</v>
      </c>
    </row>
    <row r="105" spans="1:1">
      <c r="A105" s="42" t="s">
        <v>165</v>
      </c>
    </row>
    <row r="106" spans="1:1">
      <c r="A106" s="43" t="s">
        <v>166</v>
      </c>
    </row>
    <row r="107" spans="1:1">
      <c r="A107" s="43" t="s">
        <v>167</v>
      </c>
    </row>
    <row r="108" spans="1:1">
      <c r="A108" s="43" t="s">
        <v>168</v>
      </c>
    </row>
    <row r="109" spans="1:1">
      <c r="A109" s="43" t="s">
        <v>169</v>
      </c>
    </row>
    <row r="110" spans="1:1">
      <c r="A110" s="43" t="s">
        <v>170</v>
      </c>
    </row>
    <row r="111" spans="1:1">
      <c r="A111" s="43" t="s">
        <v>171</v>
      </c>
    </row>
    <row r="112" spans="1:1">
      <c r="A112" s="43" t="s">
        <v>172</v>
      </c>
    </row>
    <row r="113" spans="1:1">
      <c r="A113" s="43" t="s">
        <v>173</v>
      </c>
    </row>
    <row r="114" spans="1:1">
      <c r="A114" s="43" t="s">
        <v>174</v>
      </c>
    </row>
    <row r="115" spans="1:1">
      <c r="A115" s="43" t="s">
        <v>175</v>
      </c>
    </row>
    <row r="116" spans="1:1">
      <c r="A116" s="43" t="s">
        <v>176</v>
      </c>
    </row>
    <row r="117" spans="1:1">
      <c r="A117" s="43" t="s">
        <v>177</v>
      </c>
    </row>
    <row r="118" spans="1:1">
      <c r="A118" s="45" t="s">
        <v>100</v>
      </c>
    </row>
    <row r="119" spans="1:1">
      <c r="A119" s="1"/>
    </row>
  </sheetData>
  <customSheetViews>
    <customSheetView guid="{C56B3D6B-3B98-4A17-BD3C-B9F218E372DD}" scale="85" topLeftCell="A34">
      <selection activeCell="D62" sqref="D62:D65"/>
      <pageMargins left="0.7" right="0.7" top="0.75" bottom="0.75" header="0.3" footer="0.3"/>
      <pageSetup orientation="portrait" r:id="rId1"/>
    </customSheetView>
    <customSheetView guid="{108BB875-1A79-407F-97F6-6D743F46DF3B}" scale="85" topLeftCell="A34">
      <selection activeCell="D62" sqref="D62:D65"/>
      <pageMargins left="0.7" right="0.7" top="0.75" bottom="0.75" header="0.3" footer="0.3"/>
      <pageSetup orientation="portrait" r:id="rId2"/>
    </customSheetView>
  </customSheetViews>
  <phoneticPr fontId="140" type="noConversion"/>
  <conditionalFormatting sqref="M14">
    <cfRule type="expression" dxfId="0" priority="1" stopIfTrue="1">
      <formula>#REF!="no"</formula>
    </cfRule>
  </conditionalFormatting>
  <pageMargins left="0.7" right="0.7" top="0.75" bottom="0.75" header="0.3" footer="0.3"/>
  <pageSetup orientation="portrait" r:id="rId3"/>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2:H87"/>
  <sheetViews>
    <sheetView topLeftCell="A73" workbookViewId="0">
      <selection activeCell="B87" sqref="B87"/>
    </sheetView>
  </sheetViews>
  <sheetFormatPr defaultRowHeight="15"/>
  <cols>
    <col min="1" max="1" width="14" customWidth="1"/>
    <col min="2" max="2" width="91.7109375" style="109" customWidth="1"/>
  </cols>
  <sheetData>
    <row r="2" spans="1:2">
      <c r="A2" s="108">
        <v>41781</v>
      </c>
      <c r="B2" s="109" t="s">
        <v>335</v>
      </c>
    </row>
    <row r="3" spans="1:2">
      <c r="A3" s="108">
        <v>41781</v>
      </c>
      <c r="B3" s="109" t="s">
        <v>336</v>
      </c>
    </row>
    <row r="4" spans="1:2">
      <c r="A4" s="110">
        <v>41807</v>
      </c>
      <c r="B4" s="109" t="s">
        <v>337</v>
      </c>
    </row>
    <row r="5" spans="1:2">
      <c r="A5" s="108">
        <v>41822</v>
      </c>
      <c r="B5" s="109" t="s">
        <v>560</v>
      </c>
    </row>
    <row r="6" spans="1:2">
      <c r="A6" s="110">
        <v>41976</v>
      </c>
      <c r="B6" s="392" t="s">
        <v>562</v>
      </c>
    </row>
    <row r="7" spans="1:2">
      <c r="A7" s="110">
        <v>42026</v>
      </c>
      <c r="B7" s="109" t="s">
        <v>568</v>
      </c>
    </row>
    <row r="8" spans="1:2">
      <c r="A8" s="110">
        <v>42034</v>
      </c>
      <c r="B8" s="109" t="s">
        <v>594</v>
      </c>
    </row>
    <row r="9" spans="1:2">
      <c r="A9" s="110">
        <v>42046</v>
      </c>
      <c r="B9" s="109" t="s">
        <v>610</v>
      </c>
    </row>
    <row r="10" spans="1:2">
      <c r="B10" s="109" t="s">
        <v>611</v>
      </c>
    </row>
    <row r="11" spans="1:2">
      <c r="B11" s="109" t="s">
        <v>612</v>
      </c>
    </row>
    <row r="12" spans="1:2" ht="30">
      <c r="A12" s="110">
        <v>42079</v>
      </c>
      <c r="B12" s="109" t="s">
        <v>632</v>
      </c>
    </row>
    <row r="13" spans="1:2">
      <c r="A13" s="110">
        <v>42082</v>
      </c>
      <c r="B13" s="109" t="s">
        <v>633</v>
      </c>
    </row>
    <row r="14" spans="1:2">
      <c r="B14" s="109" t="s">
        <v>634</v>
      </c>
    </row>
    <row r="15" spans="1:2" ht="45">
      <c r="A15" s="110">
        <v>42130</v>
      </c>
      <c r="B15" s="109" t="s">
        <v>690</v>
      </c>
    </row>
    <row r="16" spans="1:2">
      <c r="B16" s="109" t="s">
        <v>689</v>
      </c>
    </row>
    <row r="17" spans="1:2">
      <c r="A17" s="110">
        <v>42194</v>
      </c>
      <c r="B17" s="109" t="s">
        <v>692</v>
      </c>
    </row>
    <row r="18" spans="1:2">
      <c r="B18" s="109" t="s">
        <v>693</v>
      </c>
    </row>
    <row r="19" spans="1:2">
      <c r="B19" s="109" t="s">
        <v>694</v>
      </c>
    </row>
    <row r="20" spans="1:2" ht="45">
      <c r="B20" s="109" t="s">
        <v>695</v>
      </c>
    </row>
    <row r="21" spans="1:2">
      <c r="B21" s="109" t="s">
        <v>696</v>
      </c>
    </row>
    <row r="22" spans="1:2">
      <c r="A22" s="110">
        <v>42240</v>
      </c>
      <c r="B22" s="109" t="s">
        <v>697</v>
      </c>
    </row>
    <row r="23" spans="1:2">
      <c r="B23" s="109" t="s">
        <v>698</v>
      </c>
    </row>
    <row r="24" spans="1:2">
      <c r="A24" s="110">
        <v>42277</v>
      </c>
      <c r="B24" s="396"/>
    </row>
    <row r="25" spans="1:2" ht="30">
      <c r="B25" s="397" t="s">
        <v>702</v>
      </c>
    </row>
    <row r="26" spans="1:2">
      <c r="B26" s="397" t="s">
        <v>703</v>
      </c>
    </row>
    <row r="27" spans="1:2" ht="45">
      <c r="B27" s="397" t="s">
        <v>704</v>
      </c>
    </row>
    <row r="28" spans="1:2" ht="30">
      <c r="B28" s="397" t="s">
        <v>705</v>
      </c>
    </row>
    <row r="29" spans="1:2">
      <c r="B29" s="397" t="s">
        <v>706</v>
      </c>
    </row>
    <row r="30" spans="1:2">
      <c r="B30" s="397" t="s">
        <v>707</v>
      </c>
    </row>
    <row r="31" spans="1:2" ht="30">
      <c r="B31" s="397" t="s">
        <v>708</v>
      </c>
    </row>
    <row r="32" spans="1:2" ht="75">
      <c r="B32" s="397" t="s">
        <v>712</v>
      </c>
    </row>
    <row r="33" spans="1:3" ht="30">
      <c r="B33" s="397" t="s">
        <v>709</v>
      </c>
    </row>
    <row r="34" spans="1:3">
      <c r="B34" s="397" t="s">
        <v>710</v>
      </c>
    </row>
    <row r="35" spans="1:3" ht="45">
      <c r="B35" s="397" t="s">
        <v>711</v>
      </c>
    </row>
    <row r="37" spans="1:3">
      <c r="A37" t="s">
        <v>730</v>
      </c>
      <c r="B37" s="398" t="s">
        <v>721</v>
      </c>
    </row>
    <row r="38" spans="1:3" ht="30">
      <c r="B38" s="398" t="s">
        <v>722</v>
      </c>
    </row>
    <row r="39" spans="1:3">
      <c r="B39" s="398" t="s">
        <v>723</v>
      </c>
    </row>
    <row r="40" spans="1:3">
      <c r="B40" s="398" t="s">
        <v>724</v>
      </c>
    </row>
    <row r="41" spans="1:3">
      <c r="B41" s="398" t="s">
        <v>725</v>
      </c>
    </row>
    <row r="42" spans="1:3">
      <c r="B42" s="398" t="s">
        <v>726</v>
      </c>
    </row>
    <row r="43" spans="1:3" ht="30">
      <c r="B43" s="399" t="s">
        <v>727</v>
      </c>
    </row>
    <row r="44" spans="1:3">
      <c r="B44" s="398" t="s">
        <v>728</v>
      </c>
    </row>
    <row r="45" spans="1:3" ht="15.75" thickBot="1">
      <c r="B45" s="398" t="s">
        <v>729</v>
      </c>
    </row>
    <row r="46" spans="1:3" ht="15.75" thickBot="1">
      <c r="B46" s="400" t="s">
        <v>700</v>
      </c>
      <c r="C46" s="365">
        <v>0</v>
      </c>
    </row>
    <row r="47" spans="1:3" ht="15.75" thickBot="1">
      <c r="B47" s="368" t="s">
        <v>699</v>
      </c>
      <c r="C47" s="366" t="e">
        <v>#DIV/0!</v>
      </c>
    </row>
    <row r="48" spans="1:3" ht="15.75" thickBot="1">
      <c r="B48" s="368" t="s">
        <v>701</v>
      </c>
      <c r="C48" s="367">
        <v>0</v>
      </c>
    </row>
    <row r="49" spans="1:8" ht="15.75" thickBot="1">
      <c r="B49" s="368" t="s">
        <v>714</v>
      </c>
      <c r="C49" s="367">
        <v>0</v>
      </c>
    </row>
    <row r="51" spans="1:8">
      <c r="A51" s="110">
        <v>42320</v>
      </c>
      <c r="B51" s="109" t="s">
        <v>731</v>
      </c>
    </row>
    <row r="52" spans="1:8">
      <c r="A52" t="s">
        <v>733</v>
      </c>
      <c r="B52" s="109" t="s">
        <v>734</v>
      </c>
    </row>
    <row r="53" spans="1:8">
      <c r="A53" s="110">
        <v>42331</v>
      </c>
      <c r="B53" s="109" t="s">
        <v>737</v>
      </c>
    </row>
    <row r="54" spans="1:8">
      <c r="B54" s="398" t="s">
        <v>735</v>
      </c>
    </row>
    <row r="55" spans="1:8" ht="30">
      <c r="B55" s="398" t="s">
        <v>736</v>
      </c>
    </row>
    <row r="56" spans="1:8">
      <c r="B56" s="398" t="s">
        <v>738</v>
      </c>
    </row>
    <row r="57" spans="1:8" ht="30.75" thickBot="1">
      <c r="A57" s="110">
        <v>42348</v>
      </c>
      <c r="B57" s="109" t="s">
        <v>749</v>
      </c>
    </row>
    <row r="58" spans="1:8">
      <c r="B58" s="1759" t="s">
        <v>606</v>
      </c>
      <c r="C58" s="1760"/>
      <c r="D58" s="1760"/>
      <c r="E58" s="1760"/>
      <c r="F58" s="1760"/>
      <c r="G58" s="1761"/>
      <c r="H58" s="370"/>
    </row>
    <row r="59" spans="1:8">
      <c r="B59" s="1762" t="s">
        <v>747</v>
      </c>
      <c r="C59" s="1763"/>
      <c r="D59" s="1764"/>
      <c r="E59" s="1765" t="s">
        <v>746</v>
      </c>
      <c r="F59" s="1764"/>
      <c r="G59" s="1766" t="s">
        <v>745</v>
      </c>
      <c r="H59" s="1767"/>
    </row>
    <row r="60" spans="1:8" ht="30">
      <c r="B60" s="109" t="s">
        <v>750</v>
      </c>
    </row>
    <row r="62" spans="1:8">
      <c r="A62" s="110">
        <v>42559</v>
      </c>
      <c r="B62" s="109" t="s">
        <v>752</v>
      </c>
    </row>
    <row r="63" spans="1:8">
      <c r="B63" s="109" t="s">
        <v>753</v>
      </c>
    </row>
    <row r="64" spans="1:8" ht="30">
      <c r="A64" s="108">
        <v>42776</v>
      </c>
      <c r="B64" s="109" t="s">
        <v>754</v>
      </c>
    </row>
    <row r="65" spans="1:2">
      <c r="A65" s="110">
        <v>42863</v>
      </c>
      <c r="B65" s="109" t="s">
        <v>756</v>
      </c>
    </row>
    <row r="66" spans="1:2">
      <c r="A66" s="110">
        <v>43018</v>
      </c>
      <c r="B66" s="109" t="s">
        <v>775</v>
      </c>
    </row>
    <row r="67" spans="1:2">
      <c r="A67" s="110">
        <v>43019</v>
      </c>
      <c r="B67" s="109" t="s">
        <v>793</v>
      </c>
    </row>
    <row r="68" spans="1:2">
      <c r="B68" s="109" t="s">
        <v>782</v>
      </c>
    </row>
    <row r="69" spans="1:2" ht="30">
      <c r="B69" s="109" t="s">
        <v>783</v>
      </c>
    </row>
    <row r="70" spans="1:2" ht="60">
      <c r="B70" s="109" t="s">
        <v>784</v>
      </c>
    </row>
    <row r="71" spans="1:2" ht="45">
      <c r="B71" s="109" t="s">
        <v>789</v>
      </c>
    </row>
    <row r="72" spans="1:2" ht="60">
      <c r="B72" s="109" t="s">
        <v>787</v>
      </c>
    </row>
    <row r="73" spans="1:2" ht="30">
      <c r="B73" s="109" t="s">
        <v>785</v>
      </c>
    </row>
    <row r="74" spans="1:2">
      <c r="B74" s="109" t="s">
        <v>786</v>
      </c>
    </row>
    <row r="75" spans="1:2" ht="45">
      <c r="B75" s="109" t="s">
        <v>788</v>
      </c>
    </row>
    <row r="76" spans="1:2">
      <c r="B76" s="109" t="s">
        <v>791</v>
      </c>
    </row>
    <row r="77" spans="1:2">
      <c r="B77" s="109" t="s">
        <v>792</v>
      </c>
    </row>
    <row r="78" spans="1:2">
      <c r="A78" s="110">
        <v>43057</v>
      </c>
      <c r="B78" s="109" t="s">
        <v>794</v>
      </c>
    </row>
    <row r="79" spans="1:2" ht="30">
      <c r="B79" s="109" t="s">
        <v>795</v>
      </c>
    </row>
    <row r="80" spans="1:2" ht="30">
      <c r="B80" s="109" t="s">
        <v>798</v>
      </c>
    </row>
    <row r="81" spans="1:2" ht="30">
      <c r="A81" s="816">
        <v>43110</v>
      </c>
      <c r="B81" s="109" t="s">
        <v>949</v>
      </c>
    </row>
    <row r="82" spans="1:2" ht="30">
      <c r="A82" s="110">
        <v>43153</v>
      </c>
      <c r="B82" s="109" t="s">
        <v>976</v>
      </c>
    </row>
    <row r="83" spans="1:2" ht="30">
      <c r="B83" s="109" t="s">
        <v>977</v>
      </c>
    </row>
    <row r="84" spans="1:2">
      <c r="B84" s="109" t="s">
        <v>979</v>
      </c>
    </row>
    <row r="85" spans="1:2">
      <c r="B85" s="109" t="s">
        <v>980</v>
      </c>
    </row>
    <row r="86" spans="1:2">
      <c r="A86" s="110">
        <v>43164</v>
      </c>
      <c r="B86" s="109" t="s">
        <v>986</v>
      </c>
    </row>
    <row r="87" spans="1:2">
      <c r="A87" s="108">
        <v>43191</v>
      </c>
      <c r="B87" s="109" t="s">
        <v>987</v>
      </c>
    </row>
  </sheetData>
  <customSheetViews>
    <customSheetView guid="{C56B3D6B-3B98-4A17-BD3C-B9F218E372DD}" topLeftCell="A70">
      <selection activeCell="B80" sqref="B80"/>
      <pageMargins left="0.7" right="0.7" top="0.75" bottom="0.75" header="0.3" footer="0.3"/>
      <pageSetup orientation="portrait" r:id="rId1"/>
    </customSheetView>
    <customSheetView guid="{108BB875-1A79-407F-97F6-6D743F46DF3B}" topLeftCell="A70">
      <selection activeCell="B80" sqref="B80"/>
      <pageMargins left="0.7" right="0.7" top="0.75" bottom="0.75" header="0.3" footer="0.3"/>
      <pageSetup orientation="portrait" r:id="rId2"/>
    </customSheetView>
  </customSheetViews>
  <mergeCells count="4">
    <mergeCell ref="B58:G58"/>
    <mergeCell ref="B59:D59"/>
    <mergeCell ref="E59:F59"/>
    <mergeCell ref="G59:H59"/>
  </mergeCells>
  <dataValidations disablePrompts="1" count="1">
    <dataValidation type="list" allowBlank="1" showInputMessage="1" showErrorMessage="1" sqref="H58" xr:uid="{00000000-0002-0000-1500-000000000000}">
      <formula1>Choose_Number</formula1>
    </dataValidation>
  </dataValidation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sheetPr>
  <dimension ref="B1:J17"/>
  <sheetViews>
    <sheetView showGridLines="0" showRowColHeaders="0" zoomScaleNormal="100" zoomScaleSheetLayoutView="160" workbookViewId="0">
      <selection activeCell="D8" sqref="D8"/>
    </sheetView>
  </sheetViews>
  <sheetFormatPr defaultRowHeight="15"/>
  <cols>
    <col min="1" max="1" width="6.5703125" customWidth="1"/>
  </cols>
  <sheetData>
    <row r="1" spans="2:10" ht="15.75" thickBot="1"/>
    <row r="2" spans="2:10" ht="44.25" customHeight="1" thickBot="1">
      <c r="B2" s="1093" t="s">
        <v>185</v>
      </c>
      <c r="C2" s="1094"/>
      <c r="D2" s="1094"/>
      <c r="E2" s="1094"/>
      <c r="F2" s="1094"/>
      <c r="G2" s="1094"/>
      <c r="H2" s="1094"/>
      <c r="I2" s="1094"/>
      <c r="J2" s="1095"/>
    </row>
    <row r="3" spans="2:10" ht="15.75" thickBot="1"/>
    <row r="4" spans="2:10" ht="15.75" customHeight="1">
      <c r="B4" s="40" t="s">
        <v>186</v>
      </c>
      <c r="D4" s="1099" t="str">
        <f>IF(Utility_Name="Pepco",'PepcoT&amp;C'!C1,'DelmarvaT&amp;C'!C1)</f>
        <v>Pepco Energy Savings for Business Program
Phone: 1-866-353-5798 | email: Pepco.EnergySavings@TRCcompanies.com | web: Pepco.com/business</v>
      </c>
      <c r="E4" s="1100"/>
      <c r="F4" s="1100"/>
      <c r="G4" s="1100"/>
      <c r="H4" s="1101"/>
    </row>
    <row r="5" spans="2:10">
      <c r="D5" s="1102"/>
      <c r="E5" s="1103"/>
      <c r="F5" s="1103"/>
      <c r="G5" s="1103"/>
      <c r="H5" s="1104"/>
    </row>
    <row r="6" spans="2:10" s="1" customFormat="1" ht="48" customHeight="1">
      <c r="B6"/>
      <c r="C6"/>
      <c r="D6" s="1102"/>
      <c r="E6" s="1103"/>
      <c r="F6" s="1103"/>
      <c r="G6" s="1103"/>
      <c r="H6" s="1104"/>
    </row>
    <row r="7" spans="2:10" ht="15.75" thickBot="1">
      <c r="D7" s="1105"/>
      <c r="E7" s="1106"/>
      <c r="F7" s="1106"/>
      <c r="G7" s="1106"/>
      <c r="H7" s="1107"/>
    </row>
    <row r="8" spans="2:10" ht="15.75" customHeight="1">
      <c r="D8" s="89"/>
      <c r="E8" s="89"/>
      <c r="F8" s="89"/>
      <c r="G8" s="89"/>
      <c r="H8" s="89"/>
    </row>
    <row r="9" spans="2:10" ht="15.75" customHeight="1" thickBot="1">
      <c r="B9" s="40" t="s">
        <v>187</v>
      </c>
      <c r="C9" s="40"/>
      <c r="D9" s="843"/>
      <c r="E9" s="89"/>
      <c r="F9" s="89"/>
      <c r="G9" s="89"/>
      <c r="H9" s="89"/>
    </row>
    <row r="10" spans="2:10" ht="17.25" customHeight="1">
      <c r="D10" s="1108"/>
      <c r="E10" s="1109"/>
      <c r="F10" s="1109"/>
      <c r="G10" s="1109"/>
      <c r="H10" s="1110"/>
    </row>
    <row r="11" spans="2:10" ht="15.75" customHeight="1">
      <c r="D11" s="1111"/>
      <c r="E11" s="1112"/>
      <c r="F11" s="1112"/>
      <c r="G11" s="1112"/>
      <c r="H11" s="1113"/>
    </row>
    <row r="12" spans="2:10">
      <c r="D12" s="1111"/>
      <c r="E12" s="1112"/>
      <c r="F12" s="1112"/>
      <c r="G12" s="1112"/>
      <c r="H12" s="1113"/>
    </row>
    <row r="13" spans="2:10">
      <c r="D13" s="1111"/>
      <c r="E13" s="1112"/>
      <c r="F13" s="1112"/>
      <c r="G13" s="1112"/>
      <c r="H13" s="1113"/>
    </row>
    <row r="14" spans="2:10">
      <c r="D14" s="1111"/>
      <c r="E14" s="1112"/>
      <c r="F14" s="1112"/>
      <c r="G14" s="1112"/>
      <c r="H14" s="1113"/>
    </row>
    <row r="15" spans="2:10" ht="15.75" thickBot="1">
      <c r="D15" s="1114"/>
      <c r="E15" s="1115"/>
      <c r="F15" s="1115"/>
      <c r="G15" s="1115"/>
      <c r="H15" s="1116"/>
    </row>
    <row r="16" spans="2:10" ht="15.75" thickBot="1">
      <c r="D16" s="89"/>
      <c r="E16" s="89"/>
      <c r="F16" s="89"/>
      <c r="G16" s="89"/>
      <c r="H16" s="89"/>
    </row>
    <row r="17" spans="2:8" ht="15.75" thickBot="1">
      <c r="B17" s="40" t="s">
        <v>25</v>
      </c>
      <c r="D17" s="1096"/>
      <c r="E17" s="1097"/>
      <c r="F17" s="1097"/>
      <c r="G17" s="1097"/>
      <c r="H17" s="1098"/>
    </row>
  </sheetData>
  <sheetProtection algorithmName="SHA-512" hashValue="v/95M5r4w2u4D6oQ2e1kWRfm2vLkkS09cVSpWsrsPIr9bqvRtAib8ljfbzkIY8TpEiO8UEhqzd+aQjkvJbkNvA==" saltValue="P0SO403UhXabRJJ5FnOCPg==" spinCount="100000" sheet="1" objects="1" scenarios="1"/>
  <customSheetViews>
    <customSheetView guid="{C56B3D6B-3B98-4A17-BD3C-B9F218E372DD}" showPageBreaks="1" showGridLines="0" showRowCol="0" printArea="1">
      <selection activeCell="N31" sqref="N31"/>
      <pageMargins left="0.7" right="0.7" top="0.75" bottom="0.75" header="0.3" footer="0.3"/>
      <pageSetup orientation="portrait" r:id="rId1"/>
    </customSheetView>
    <customSheetView guid="{108BB875-1A79-407F-97F6-6D743F46DF3B}" showPageBreaks="1" showGridLines="0" showRowCol="0" printArea="1">
      <selection activeCell="N31" sqref="N31"/>
      <pageMargins left="0.7" right="0.7" top="0.75" bottom="0.75" header="0.3" footer="0.3"/>
      <pageSetup orientation="portrait" r:id="rId2"/>
    </customSheetView>
  </customSheetViews>
  <mergeCells count="4">
    <mergeCell ref="B2:J2"/>
    <mergeCell ref="D17:H17"/>
    <mergeCell ref="D4:H7"/>
    <mergeCell ref="D10:H15"/>
  </mergeCell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2:N216"/>
  <sheetViews>
    <sheetView showGridLines="0" showRowColHeaders="0" zoomScale="120" zoomScaleNormal="120" zoomScaleSheetLayoutView="100" workbookViewId="0">
      <selection activeCell="M3" sqref="M3"/>
    </sheetView>
  </sheetViews>
  <sheetFormatPr defaultRowHeight="15" outlineLevelRow="1"/>
  <cols>
    <col min="1" max="1" width="1.7109375" style="1" customWidth="1"/>
    <col min="2" max="2" width="0.85546875" style="16" customWidth="1"/>
    <col min="3" max="3" width="26.5703125" style="1" customWidth="1"/>
    <col min="4" max="4" width="20.7109375" style="1" customWidth="1"/>
    <col min="5" max="5" width="15.7109375" style="1" customWidth="1"/>
    <col min="6" max="6" width="12.7109375" style="1" customWidth="1"/>
    <col min="7" max="7" width="13.85546875" style="1" customWidth="1"/>
    <col min="8" max="8" width="13.5703125" style="1" customWidth="1"/>
    <col min="9" max="9" width="14.28515625" style="1" customWidth="1"/>
    <col min="10" max="10" width="11.28515625" style="1" customWidth="1"/>
    <col min="11" max="11" width="10.42578125" style="1" customWidth="1"/>
    <col min="12" max="12" width="1" style="1" customWidth="1"/>
    <col min="13" max="13" width="25.5703125" style="1" customWidth="1"/>
    <col min="14" max="14" width="20.42578125" style="1" customWidth="1"/>
    <col min="15" max="15" width="23.28515625" style="1" customWidth="1"/>
    <col min="16" max="16" width="23.5703125" style="1" customWidth="1"/>
    <col min="17" max="17" width="19" style="1" customWidth="1"/>
    <col min="18" max="18" width="35.28515625" style="1" customWidth="1"/>
    <col min="19" max="19" width="23.28515625" style="1" customWidth="1"/>
    <col min="20" max="20" width="18.5703125" style="1" customWidth="1"/>
    <col min="21" max="256" width="9.28515625" style="1"/>
    <col min="257" max="257" width="1.7109375" style="1" customWidth="1"/>
    <col min="258" max="258" width="15.5703125" style="1" customWidth="1"/>
    <col min="259" max="259" width="22.42578125" style="1" customWidth="1"/>
    <col min="260" max="260" width="14.42578125" style="1" customWidth="1"/>
    <col min="261" max="261" width="16.42578125" style="1" customWidth="1"/>
    <col min="262" max="262" width="13.42578125" style="1" customWidth="1"/>
    <col min="263" max="263" width="11.7109375" style="1" customWidth="1"/>
    <col min="264" max="264" width="13.5703125" style="1" customWidth="1"/>
    <col min="265" max="265" width="11.28515625" style="1" customWidth="1"/>
    <col min="266" max="266" width="11.42578125" style="1" customWidth="1"/>
    <col min="267" max="267" width="10.42578125" style="1" customWidth="1"/>
    <col min="268" max="268" width="16.5703125" style="1" customWidth="1"/>
    <col min="269" max="269" width="9.28515625" style="1"/>
    <col min="270" max="270" width="20.42578125" style="1" customWidth="1"/>
    <col min="271" max="271" width="23.28515625" style="1" customWidth="1"/>
    <col min="272" max="272" width="23.5703125" style="1" customWidth="1"/>
    <col min="273" max="273" width="19" style="1" customWidth="1"/>
    <col min="274" max="274" width="35.28515625" style="1" customWidth="1"/>
    <col min="275" max="275" width="23.28515625" style="1" customWidth="1"/>
    <col min="276" max="276" width="18.5703125" style="1" customWidth="1"/>
    <col min="277" max="512" width="9.28515625" style="1"/>
    <col min="513" max="513" width="1.7109375" style="1" customWidth="1"/>
    <col min="514" max="514" width="15.5703125" style="1" customWidth="1"/>
    <col min="515" max="515" width="22.42578125" style="1" customWidth="1"/>
    <col min="516" max="516" width="14.42578125" style="1" customWidth="1"/>
    <col min="517" max="517" width="16.42578125" style="1" customWidth="1"/>
    <col min="518" max="518" width="13.42578125" style="1" customWidth="1"/>
    <col min="519" max="519" width="11.7109375" style="1" customWidth="1"/>
    <col min="520" max="520" width="13.5703125" style="1" customWidth="1"/>
    <col min="521" max="521" width="11.28515625" style="1" customWidth="1"/>
    <col min="522" max="522" width="11.42578125" style="1" customWidth="1"/>
    <col min="523" max="523" width="10.42578125" style="1" customWidth="1"/>
    <col min="524" max="524" width="16.5703125" style="1" customWidth="1"/>
    <col min="525" max="525" width="9.28515625" style="1"/>
    <col min="526" max="526" width="20.42578125" style="1" customWidth="1"/>
    <col min="527" max="527" width="23.28515625" style="1" customWidth="1"/>
    <col min="528" max="528" width="23.5703125" style="1" customWidth="1"/>
    <col min="529" max="529" width="19" style="1" customWidth="1"/>
    <col min="530" max="530" width="35.28515625" style="1" customWidth="1"/>
    <col min="531" max="531" width="23.28515625" style="1" customWidth="1"/>
    <col min="532" max="532" width="18.5703125" style="1" customWidth="1"/>
    <col min="533" max="768" width="9.28515625" style="1"/>
    <col min="769" max="769" width="1.7109375" style="1" customWidth="1"/>
    <col min="770" max="770" width="15.5703125" style="1" customWidth="1"/>
    <col min="771" max="771" width="22.42578125" style="1" customWidth="1"/>
    <col min="772" max="772" width="14.42578125" style="1" customWidth="1"/>
    <col min="773" max="773" width="16.42578125" style="1" customWidth="1"/>
    <col min="774" max="774" width="13.42578125" style="1" customWidth="1"/>
    <col min="775" max="775" width="11.7109375" style="1" customWidth="1"/>
    <col min="776" max="776" width="13.5703125" style="1" customWidth="1"/>
    <col min="777" max="777" width="11.28515625" style="1" customWidth="1"/>
    <col min="778" max="778" width="11.42578125" style="1" customWidth="1"/>
    <col min="779" max="779" width="10.42578125" style="1" customWidth="1"/>
    <col min="780" max="780" width="16.5703125" style="1" customWidth="1"/>
    <col min="781" max="781" width="9.28515625" style="1"/>
    <col min="782" max="782" width="20.42578125" style="1" customWidth="1"/>
    <col min="783" max="783" width="23.28515625" style="1" customWidth="1"/>
    <col min="784" max="784" width="23.5703125" style="1" customWidth="1"/>
    <col min="785" max="785" width="19" style="1" customWidth="1"/>
    <col min="786" max="786" width="35.28515625" style="1" customWidth="1"/>
    <col min="787" max="787" width="23.28515625" style="1" customWidth="1"/>
    <col min="788" max="788" width="18.5703125" style="1" customWidth="1"/>
    <col min="789" max="1024" width="9.28515625" style="1"/>
    <col min="1025" max="1025" width="1.7109375" style="1" customWidth="1"/>
    <col min="1026" max="1026" width="15.5703125" style="1" customWidth="1"/>
    <col min="1027" max="1027" width="22.42578125" style="1" customWidth="1"/>
    <col min="1028" max="1028" width="14.42578125" style="1" customWidth="1"/>
    <col min="1029" max="1029" width="16.42578125" style="1" customWidth="1"/>
    <col min="1030" max="1030" width="13.42578125" style="1" customWidth="1"/>
    <col min="1031" max="1031" width="11.7109375" style="1" customWidth="1"/>
    <col min="1032" max="1032" width="13.5703125" style="1" customWidth="1"/>
    <col min="1033" max="1033" width="11.28515625" style="1" customWidth="1"/>
    <col min="1034" max="1034" width="11.42578125" style="1" customWidth="1"/>
    <col min="1035" max="1035" width="10.42578125" style="1" customWidth="1"/>
    <col min="1036" max="1036" width="16.5703125" style="1" customWidth="1"/>
    <col min="1037" max="1037" width="9.28515625" style="1"/>
    <col min="1038" max="1038" width="20.42578125" style="1" customWidth="1"/>
    <col min="1039" max="1039" width="23.28515625" style="1" customWidth="1"/>
    <col min="1040" max="1040" width="23.5703125" style="1" customWidth="1"/>
    <col min="1041" max="1041" width="19" style="1" customWidth="1"/>
    <col min="1042" max="1042" width="35.28515625" style="1" customWidth="1"/>
    <col min="1043" max="1043" width="23.28515625" style="1" customWidth="1"/>
    <col min="1044" max="1044" width="18.5703125" style="1" customWidth="1"/>
    <col min="1045" max="1280" width="9.28515625" style="1"/>
    <col min="1281" max="1281" width="1.7109375" style="1" customWidth="1"/>
    <col min="1282" max="1282" width="15.5703125" style="1" customWidth="1"/>
    <col min="1283" max="1283" width="22.42578125" style="1" customWidth="1"/>
    <col min="1284" max="1284" width="14.42578125" style="1" customWidth="1"/>
    <col min="1285" max="1285" width="16.42578125" style="1" customWidth="1"/>
    <col min="1286" max="1286" width="13.42578125" style="1" customWidth="1"/>
    <col min="1287" max="1287" width="11.7109375" style="1" customWidth="1"/>
    <col min="1288" max="1288" width="13.5703125" style="1" customWidth="1"/>
    <col min="1289" max="1289" width="11.28515625" style="1" customWidth="1"/>
    <col min="1290" max="1290" width="11.42578125" style="1" customWidth="1"/>
    <col min="1291" max="1291" width="10.42578125" style="1" customWidth="1"/>
    <col min="1292" max="1292" width="16.5703125" style="1" customWidth="1"/>
    <col min="1293" max="1293" width="9.28515625" style="1"/>
    <col min="1294" max="1294" width="20.42578125" style="1" customWidth="1"/>
    <col min="1295" max="1295" width="23.28515625" style="1" customWidth="1"/>
    <col min="1296" max="1296" width="23.5703125" style="1" customWidth="1"/>
    <col min="1297" max="1297" width="19" style="1" customWidth="1"/>
    <col min="1298" max="1298" width="35.28515625" style="1" customWidth="1"/>
    <col min="1299" max="1299" width="23.28515625" style="1" customWidth="1"/>
    <col min="1300" max="1300" width="18.5703125" style="1" customWidth="1"/>
    <col min="1301" max="1536" width="9.28515625" style="1"/>
    <col min="1537" max="1537" width="1.7109375" style="1" customWidth="1"/>
    <col min="1538" max="1538" width="15.5703125" style="1" customWidth="1"/>
    <col min="1539" max="1539" width="22.42578125" style="1" customWidth="1"/>
    <col min="1540" max="1540" width="14.42578125" style="1" customWidth="1"/>
    <col min="1541" max="1541" width="16.42578125" style="1" customWidth="1"/>
    <col min="1542" max="1542" width="13.42578125" style="1" customWidth="1"/>
    <col min="1543" max="1543" width="11.7109375" style="1" customWidth="1"/>
    <col min="1544" max="1544" width="13.5703125" style="1" customWidth="1"/>
    <col min="1545" max="1545" width="11.28515625" style="1" customWidth="1"/>
    <col min="1546" max="1546" width="11.42578125" style="1" customWidth="1"/>
    <col min="1547" max="1547" width="10.42578125" style="1" customWidth="1"/>
    <col min="1548" max="1548" width="16.5703125" style="1" customWidth="1"/>
    <col min="1549" max="1549" width="9.28515625" style="1"/>
    <col min="1550" max="1550" width="20.42578125" style="1" customWidth="1"/>
    <col min="1551" max="1551" width="23.28515625" style="1" customWidth="1"/>
    <col min="1552" max="1552" width="23.5703125" style="1" customWidth="1"/>
    <col min="1553" max="1553" width="19" style="1" customWidth="1"/>
    <col min="1554" max="1554" width="35.28515625" style="1" customWidth="1"/>
    <col min="1555" max="1555" width="23.28515625" style="1" customWidth="1"/>
    <col min="1556" max="1556" width="18.5703125" style="1" customWidth="1"/>
    <col min="1557" max="1792" width="9.28515625" style="1"/>
    <col min="1793" max="1793" width="1.7109375" style="1" customWidth="1"/>
    <col min="1794" max="1794" width="15.5703125" style="1" customWidth="1"/>
    <col min="1795" max="1795" width="22.42578125" style="1" customWidth="1"/>
    <col min="1796" max="1796" width="14.42578125" style="1" customWidth="1"/>
    <col min="1797" max="1797" width="16.42578125" style="1" customWidth="1"/>
    <col min="1798" max="1798" width="13.42578125" style="1" customWidth="1"/>
    <col min="1799" max="1799" width="11.7109375" style="1" customWidth="1"/>
    <col min="1800" max="1800" width="13.5703125" style="1" customWidth="1"/>
    <col min="1801" max="1801" width="11.28515625" style="1" customWidth="1"/>
    <col min="1802" max="1802" width="11.42578125" style="1" customWidth="1"/>
    <col min="1803" max="1803" width="10.42578125" style="1" customWidth="1"/>
    <col min="1804" max="1804" width="16.5703125" style="1" customWidth="1"/>
    <col min="1805" max="1805" width="9.28515625" style="1"/>
    <col min="1806" max="1806" width="20.42578125" style="1" customWidth="1"/>
    <col min="1807" max="1807" width="23.28515625" style="1" customWidth="1"/>
    <col min="1808" max="1808" width="23.5703125" style="1" customWidth="1"/>
    <col min="1809" max="1809" width="19" style="1" customWidth="1"/>
    <col min="1810" max="1810" width="35.28515625" style="1" customWidth="1"/>
    <col min="1811" max="1811" width="23.28515625" style="1" customWidth="1"/>
    <col min="1812" max="1812" width="18.5703125" style="1" customWidth="1"/>
    <col min="1813" max="2048" width="9.28515625" style="1"/>
    <col min="2049" max="2049" width="1.7109375" style="1" customWidth="1"/>
    <col min="2050" max="2050" width="15.5703125" style="1" customWidth="1"/>
    <col min="2051" max="2051" width="22.42578125" style="1" customWidth="1"/>
    <col min="2052" max="2052" width="14.42578125" style="1" customWidth="1"/>
    <col min="2053" max="2053" width="16.42578125" style="1" customWidth="1"/>
    <col min="2054" max="2054" width="13.42578125" style="1" customWidth="1"/>
    <col min="2055" max="2055" width="11.7109375" style="1" customWidth="1"/>
    <col min="2056" max="2056" width="13.5703125" style="1" customWidth="1"/>
    <col min="2057" max="2057" width="11.28515625" style="1" customWidth="1"/>
    <col min="2058" max="2058" width="11.42578125" style="1" customWidth="1"/>
    <col min="2059" max="2059" width="10.42578125" style="1" customWidth="1"/>
    <col min="2060" max="2060" width="16.5703125" style="1" customWidth="1"/>
    <col min="2061" max="2061" width="9.28515625" style="1"/>
    <col min="2062" max="2062" width="20.42578125" style="1" customWidth="1"/>
    <col min="2063" max="2063" width="23.28515625" style="1" customWidth="1"/>
    <col min="2064" max="2064" width="23.5703125" style="1" customWidth="1"/>
    <col min="2065" max="2065" width="19" style="1" customWidth="1"/>
    <col min="2066" max="2066" width="35.28515625" style="1" customWidth="1"/>
    <col min="2067" max="2067" width="23.28515625" style="1" customWidth="1"/>
    <col min="2068" max="2068" width="18.5703125" style="1" customWidth="1"/>
    <col min="2069" max="2304" width="9.28515625" style="1"/>
    <col min="2305" max="2305" width="1.7109375" style="1" customWidth="1"/>
    <col min="2306" max="2306" width="15.5703125" style="1" customWidth="1"/>
    <col min="2307" max="2307" width="22.42578125" style="1" customWidth="1"/>
    <col min="2308" max="2308" width="14.42578125" style="1" customWidth="1"/>
    <col min="2309" max="2309" width="16.42578125" style="1" customWidth="1"/>
    <col min="2310" max="2310" width="13.42578125" style="1" customWidth="1"/>
    <col min="2311" max="2311" width="11.7109375" style="1" customWidth="1"/>
    <col min="2312" max="2312" width="13.5703125" style="1" customWidth="1"/>
    <col min="2313" max="2313" width="11.28515625" style="1" customWidth="1"/>
    <col min="2314" max="2314" width="11.42578125" style="1" customWidth="1"/>
    <col min="2315" max="2315" width="10.42578125" style="1" customWidth="1"/>
    <col min="2316" max="2316" width="16.5703125" style="1" customWidth="1"/>
    <col min="2317" max="2317" width="9.28515625" style="1"/>
    <col min="2318" max="2318" width="20.42578125" style="1" customWidth="1"/>
    <col min="2319" max="2319" width="23.28515625" style="1" customWidth="1"/>
    <col min="2320" max="2320" width="23.5703125" style="1" customWidth="1"/>
    <col min="2321" max="2321" width="19" style="1" customWidth="1"/>
    <col min="2322" max="2322" width="35.28515625" style="1" customWidth="1"/>
    <col min="2323" max="2323" width="23.28515625" style="1" customWidth="1"/>
    <col min="2324" max="2324" width="18.5703125" style="1" customWidth="1"/>
    <col min="2325" max="2560" width="9.28515625" style="1"/>
    <col min="2561" max="2561" width="1.7109375" style="1" customWidth="1"/>
    <col min="2562" max="2562" width="15.5703125" style="1" customWidth="1"/>
    <col min="2563" max="2563" width="22.42578125" style="1" customWidth="1"/>
    <col min="2564" max="2564" width="14.42578125" style="1" customWidth="1"/>
    <col min="2565" max="2565" width="16.42578125" style="1" customWidth="1"/>
    <col min="2566" max="2566" width="13.42578125" style="1" customWidth="1"/>
    <col min="2567" max="2567" width="11.7109375" style="1" customWidth="1"/>
    <col min="2568" max="2568" width="13.5703125" style="1" customWidth="1"/>
    <col min="2569" max="2569" width="11.28515625" style="1" customWidth="1"/>
    <col min="2570" max="2570" width="11.42578125" style="1" customWidth="1"/>
    <col min="2571" max="2571" width="10.42578125" style="1" customWidth="1"/>
    <col min="2572" max="2572" width="16.5703125" style="1" customWidth="1"/>
    <col min="2573" max="2573" width="9.28515625" style="1"/>
    <col min="2574" max="2574" width="20.42578125" style="1" customWidth="1"/>
    <col min="2575" max="2575" width="23.28515625" style="1" customWidth="1"/>
    <col min="2576" max="2576" width="23.5703125" style="1" customWidth="1"/>
    <col min="2577" max="2577" width="19" style="1" customWidth="1"/>
    <col min="2578" max="2578" width="35.28515625" style="1" customWidth="1"/>
    <col min="2579" max="2579" width="23.28515625" style="1" customWidth="1"/>
    <col min="2580" max="2580" width="18.5703125" style="1" customWidth="1"/>
    <col min="2581" max="2816" width="9.28515625" style="1"/>
    <col min="2817" max="2817" width="1.7109375" style="1" customWidth="1"/>
    <col min="2818" max="2818" width="15.5703125" style="1" customWidth="1"/>
    <col min="2819" max="2819" width="22.42578125" style="1" customWidth="1"/>
    <col min="2820" max="2820" width="14.42578125" style="1" customWidth="1"/>
    <col min="2821" max="2821" width="16.42578125" style="1" customWidth="1"/>
    <col min="2822" max="2822" width="13.42578125" style="1" customWidth="1"/>
    <col min="2823" max="2823" width="11.7109375" style="1" customWidth="1"/>
    <col min="2824" max="2824" width="13.5703125" style="1" customWidth="1"/>
    <col min="2825" max="2825" width="11.28515625" style="1" customWidth="1"/>
    <col min="2826" max="2826" width="11.42578125" style="1" customWidth="1"/>
    <col min="2827" max="2827" width="10.42578125" style="1" customWidth="1"/>
    <col min="2828" max="2828" width="16.5703125" style="1" customWidth="1"/>
    <col min="2829" max="2829" width="9.28515625" style="1"/>
    <col min="2830" max="2830" width="20.42578125" style="1" customWidth="1"/>
    <col min="2831" max="2831" width="23.28515625" style="1" customWidth="1"/>
    <col min="2832" max="2832" width="23.5703125" style="1" customWidth="1"/>
    <col min="2833" max="2833" width="19" style="1" customWidth="1"/>
    <col min="2834" max="2834" width="35.28515625" style="1" customWidth="1"/>
    <col min="2835" max="2835" width="23.28515625" style="1" customWidth="1"/>
    <col min="2836" max="2836" width="18.5703125" style="1" customWidth="1"/>
    <col min="2837" max="3072" width="9.28515625" style="1"/>
    <col min="3073" max="3073" width="1.7109375" style="1" customWidth="1"/>
    <col min="3074" max="3074" width="15.5703125" style="1" customWidth="1"/>
    <col min="3075" max="3075" width="22.42578125" style="1" customWidth="1"/>
    <col min="3076" max="3076" width="14.42578125" style="1" customWidth="1"/>
    <col min="3077" max="3077" width="16.42578125" style="1" customWidth="1"/>
    <col min="3078" max="3078" width="13.42578125" style="1" customWidth="1"/>
    <col min="3079" max="3079" width="11.7109375" style="1" customWidth="1"/>
    <col min="3080" max="3080" width="13.5703125" style="1" customWidth="1"/>
    <col min="3081" max="3081" width="11.28515625" style="1" customWidth="1"/>
    <col min="3082" max="3082" width="11.42578125" style="1" customWidth="1"/>
    <col min="3083" max="3083" width="10.42578125" style="1" customWidth="1"/>
    <col min="3084" max="3084" width="16.5703125" style="1" customWidth="1"/>
    <col min="3085" max="3085" width="9.28515625" style="1"/>
    <col min="3086" max="3086" width="20.42578125" style="1" customWidth="1"/>
    <col min="3087" max="3087" width="23.28515625" style="1" customWidth="1"/>
    <col min="3088" max="3088" width="23.5703125" style="1" customWidth="1"/>
    <col min="3089" max="3089" width="19" style="1" customWidth="1"/>
    <col min="3090" max="3090" width="35.28515625" style="1" customWidth="1"/>
    <col min="3091" max="3091" width="23.28515625" style="1" customWidth="1"/>
    <col min="3092" max="3092" width="18.5703125" style="1" customWidth="1"/>
    <col min="3093" max="3328" width="9.28515625" style="1"/>
    <col min="3329" max="3329" width="1.7109375" style="1" customWidth="1"/>
    <col min="3330" max="3330" width="15.5703125" style="1" customWidth="1"/>
    <col min="3331" max="3331" width="22.42578125" style="1" customWidth="1"/>
    <col min="3332" max="3332" width="14.42578125" style="1" customWidth="1"/>
    <col min="3333" max="3333" width="16.42578125" style="1" customWidth="1"/>
    <col min="3334" max="3334" width="13.42578125" style="1" customWidth="1"/>
    <col min="3335" max="3335" width="11.7109375" style="1" customWidth="1"/>
    <col min="3336" max="3336" width="13.5703125" style="1" customWidth="1"/>
    <col min="3337" max="3337" width="11.28515625" style="1" customWidth="1"/>
    <col min="3338" max="3338" width="11.42578125" style="1" customWidth="1"/>
    <col min="3339" max="3339" width="10.42578125" style="1" customWidth="1"/>
    <col min="3340" max="3340" width="16.5703125" style="1" customWidth="1"/>
    <col min="3341" max="3341" width="9.28515625" style="1"/>
    <col min="3342" max="3342" width="20.42578125" style="1" customWidth="1"/>
    <col min="3343" max="3343" width="23.28515625" style="1" customWidth="1"/>
    <col min="3344" max="3344" width="23.5703125" style="1" customWidth="1"/>
    <col min="3345" max="3345" width="19" style="1" customWidth="1"/>
    <col min="3346" max="3346" width="35.28515625" style="1" customWidth="1"/>
    <col min="3347" max="3347" width="23.28515625" style="1" customWidth="1"/>
    <col min="3348" max="3348" width="18.5703125" style="1" customWidth="1"/>
    <col min="3349" max="3584" width="9.28515625" style="1"/>
    <col min="3585" max="3585" width="1.7109375" style="1" customWidth="1"/>
    <col min="3586" max="3586" width="15.5703125" style="1" customWidth="1"/>
    <col min="3587" max="3587" width="22.42578125" style="1" customWidth="1"/>
    <col min="3588" max="3588" width="14.42578125" style="1" customWidth="1"/>
    <col min="3589" max="3589" width="16.42578125" style="1" customWidth="1"/>
    <col min="3590" max="3590" width="13.42578125" style="1" customWidth="1"/>
    <col min="3591" max="3591" width="11.7109375" style="1" customWidth="1"/>
    <col min="3592" max="3592" width="13.5703125" style="1" customWidth="1"/>
    <col min="3593" max="3593" width="11.28515625" style="1" customWidth="1"/>
    <col min="3594" max="3594" width="11.42578125" style="1" customWidth="1"/>
    <col min="3595" max="3595" width="10.42578125" style="1" customWidth="1"/>
    <col min="3596" max="3596" width="16.5703125" style="1" customWidth="1"/>
    <col min="3597" max="3597" width="9.28515625" style="1"/>
    <col min="3598" max="3598" width="20.42578125" style="1" customWidth="1"/>
    <col min="3599" max="3599" width="23.28515625" style="1" customWidth="1"/>
    <col min="3600" max="3600" width="23.5703125" style="1" customWidth="1"/>
    <col min="3601" max="3601" width="19" style="1" customWidth="1"/>
    <col min="3602" max="3602" width="35.28515625" style="1" customWidth="1"/>
    <col min="3603" max="3603" width="23.28515625" style="1" customWidth="1"/>
    <col min="3604" max="3604" width="18.5703125" style="1" customWidth="1"/>
    <col min="3605" max="3840" width="9.28515625" style="1"/>
    <col min="3841" max="3841" width="1.7109375" style="1" customWidth="1"/>
    <col min="3842" max="3842" width="15.5703125" style="1" customWidth="1"/>
    <col min="3843" max="3843" width="22.42578125" style="1" customWidth="1"/>
    <col min="3844" max="3844" width="14.42578125" style="1" customWidth="1"/>
    <col min="3845" max="3845" width="16.42578125" style="1" customWidth="1"/>
    <col min="3846" max="3846" width="13.42578125" style="1" customWidth="1"/>
    <col min="3847" max="3847" width="11.7109375" style="1" customWidth="1"/>
    <col min="3848" max="3848" width="13.5703125" style="1" customWidth="1"/>
    <col min="3849" max="3849" width="11.28515625" style="1" customWidth="1"/>
    <col min="3850" max="3850" width="11.42578125" style="1" customWidth="1"/>
    <col min="3851" max="3851" width="10.42578125" style="1" customWidth="1"/>
    <col min="3852" max="3852" width="16.5703125" style="1" customWidth="1"/>
    <col min="3853" max="3853" width="9.28515625" style="1"/>
    <col min="3854" max="3854" width="20.42578125" style="1" customWidth="1"/>
    <col min="3855" max="3855" width="23.28515625" style="1" customWidth="1"/>
    <col min="3856" max="3856" width="23.5703125" style="1" customWidth="1"/>
    <col min="3857" max="3857" width="19" style="1" customWidth="1"/>
    <col min="3858" max="3858" width="35.28515625" style="1" customWidth="1"/>
    <col min="3859" max="3859" width="23.28515625" style="1" customWidth="1"/>
    <col min="3860" max="3860" width="18.5703125" style="1" customWidth="1"/>
    <col min="3861" max="4096" width="9.28515625" style="1"/>
    <col min="4097" max="4097" width="1.7109375" style="1" customWidth="1"/>
    <col min="4098" max="4098" width="15.5703125" style="1" customWidth="1"/>
    <col min="4099" max="4099" width="22.42578125" style="1" customWidth="1"/>
    <col min="4100" max="4100" width="14.42578125" style="1" customWidth="1"/>
    <col min="4101" max="4101" width="16.42578125" style="1" customWidth="1"/>
    <col min="4102" max="4102" width="13.42578125" style="1" customWidth="1"/>
    <col min="4103" max="4103" width="11.7109375" style="1" customWidth="1"/>
    <col min="4104" max="4104" width="13.5703125" style="1" customWidth="1"/>
    <col min="4105" max="4105" width="11.28515625" style="1" customWidth="1"/>
    <col min="4106" max="4106" width="11.42578125" style="1" customWidth="1"/>
    <col min="4107" max="4107" width="10.42578125" style="1" customWidth="1"/>
    <col min="4108" max="4108" width="16.5703125" style="1" customWidth="1"/>
    <col min="4109" max="4109" width="9.28515625" style="1"/>
    <col min="4110" max="4110" width="20.42578125" style="1" customWidth="1"/>
    <col min="4111" max="4111" width="23.28515625" style="1" customWidth="1"/>
    <col min="4112" max="4112" width="23.5703125" style="1" customWidth="1"/>
    <col min="4113" max="4113" width="19" style="1" customWidth="1"/>
    <col min="4114" max="4114" width="35.28515625" style="1" customWidth="1"/>
    <col min="4115" max="4115" width="23.28515625" style="1" customWidth="1"/>
    <col min="4116" max="4116" width="18.5703125" style="1" customWidth="1"/>
    <col min="4117" max="4352" width="9.28515625" style="1"/>
    <col min="4353" max="4353" width="1.7109375" style="1" customWidth="1"/>
    <col min="4354" max="4354" width="15.5703125" style="1" customWidth="1"/>
    <col min="4355" max="4355" width="22.42578125" style="1" customWidth="1"/>
    <col min="4356" max="4356" width="14.42578125" style="1" customWidth="1"/>
    <col min="4357" max="4357" width="16.42578125" style="1" customWidth="1"/>
    <col min="4358" max="4358" width="13.42578125" style="1" customWidth="1"/>
    <col min="4359" max="4359" width="11.7109375" style="1" customWidth="1"/>
    <col min="4360" max="4360" width="13.5703125" style="1" customWidth="1"/>
    <col min="4361" max="4361" width="11.28515625" style="1" customWidth="1"/>
    <col min="4362" max="4362" width="11.42578125" style="1" customWidth="1"/>
    <col min="4363" max="4363" width="10.42578125" style="1" customWidth="1"/>
    <col min="4364" max="4364" width="16.5703125" style="1" customWidth="1"/>
    <col min="4365" max="4365" width="9.28515625" style="1"/>
    <col min="4366" max="4366" width="20.42578125" style="1" customWidth="1"/>
    <col min="4367" max="4367" width="23.28515625" style="1" customWidth="1"/>
    <col min="4368" max="4368" width="23.5703125" style="1" customWidth="1"/>
    <col min="4369" max="4369" width="19" style="1" customWidth="1"/>
    <col min="4370" max="4370" width="35.28515625" style="1" customWidth="1"/>
    <col min="4371" max="4371" width="23.28515625" style="1" customWidth="1"/>
    <col min="4372" max="4372" width="18.5703125" style="1" customWidth="1"/>
    <col min="4373" max="4608" width="9.28515625" style="1"/>
    <col min="4609" max="4609" width="1.7109375" style="1" customWidth="1"/>
    <col min="4610" max="4610" width="15.5703125" style="1" customWidth="1"/>
    <col min="4611" max="4611" width="22.42578125" style="1" customWidth="1"/>
    <col min="4612" max="4612" width="14.42578125" style="1" customWidth="1"/>
    <col min="4613" max="4613" width="16.42578125" style="1" customWidth="1"/>
    <col min="4614" max="4614" width="13.42578125" style="1" customWidth="1"/>
    <col min="4615" max="4615" width="11.7109375" style="1" customWidth="1"/>
    <col min="4616" max="4616" width="13.5703125" style="1" customWidth="1"/>
    <col min="4617" max="4617" width="11.28515625" style="1" customWidth="1"/>
    <col min="4618" max="4618" width="11.42578125" style="1" customWidth="1"/>
    <col min="4619" max="4619" width="10.42578125" style="1" customWidth="1"/>
    <col min="4620" max="4620" width="16.5703125" style="1" customWidth="1"/>
    <col min="4621" max="4621" width="9.28515625" style="1"/>
    <col min="4622" max="4622" width="20.42578125" style="1" customWidth="1"/>
    <col min="4623" max="4623" width="23.28515625" style="1" customWidth="1"/>
    <col min="4624" max="4624" width="23.5703125" style="1" customWidth="1"/>
    <col min="4625" max="4625" width="19" style="1" customWidth="1"/>
    <col min="4626" max="4626" width="35.28515625" style="1" customWidth="1"/>
    <col min="4627" max="4627" width="23.28515625" style="1" customWidth="1"/>
    <col min="4628" max="4628" width="18.5703125" style="1" customWidth="1"/>
    <col min="4629" max="4864" width="9.28515625" style="1"/>
    <col min="4865" max="4865" width="1.7109375" style="1" customWidth="1"/>
    <col min="4866" max="4866" width="15.5703125" style="1" customWidth="1"/>
    <col min="4867" max="4867" width="22.42578125" style="1" customWidth="1"/>
    <col min="4868" max="4868" width="14.42578125" style="1" customWidth="1"/>
    <col min="4869" max="4869" width="16.42578125" style="1" customWidth="1"/>
    <col min="4870" max="4870" width="13.42578125" style="1" customWidth="1"/>
    <col min="4871" max="4871" width="11.7109375" style="1" customWidth="1"/>
    <col min="4872" max="4872" width="13.5703125" style="1" customWidth="1"/>
    <col min="4873" max="4873" width="11.28515625" style="1" customWidth="1"/>
    <col min="4874" max="4874" width="11.42578125" style="1" customWidth="1"/>
    <col min="4875" max="4875" width="10.42578125" style="1" customWidth="1"/>
    <col min="4876" max="4876" width="16.5703125" style="1" customWidth="1"/>
    <col min="4877" max="4877" width="9.28515625" style="1"/>
    <col min="4878" max="4878" width="20.42578125" style="1" customWidth="1"/>
    <col min="4879" max="4879" width="23.28515625" style="1" customWidth="1"/>
    <col min="4880" max="4880" width="23.5703125" style="1" customWidth="1"/>
    <col min="4881" max="4881" width="19" style="1" customWidth="1"/>
    <col min="4882" max="4882" width="35.28515625" style="1" customWidth="1"/>
    <col min="4883" max="4883" width="23.28515625" style="1" customWidth="1"/>
    <col min="4884" max="4884" width="18.5703125" style="1" customWidth="1"/>
    <col min="4885" max="5120" width="9.28515625" style="1"/>
    <col min="5121" max="5121" width="1.7109375" style="1" customWidth="1"/>
    <col min="5122" max="5122" width="15.5703125" style="1" customWidth="1"/>
    <col min="5123" max="5123" width="22.42578125" style="1" customWidth="1"/>
    <col min="5124" max="5124" width="14.42578125" style="1" customWidth="1"/>
    <col min="5125" max="5125" width="16.42578125" style="1" customWidth="1"/>
    <col min="5126" max="5126" width="13.42578125" style="1" customWidth="1"/>
    <col min="5127" max="5127" width="11.7109375" style="1" customWidth="1"/>
    <col min="5128" max="5128" width="13.5703125" style="1" customWidth="1"/>
    <col min="5129" max="5129" width="11.28515625" style="1" customWidth="1"/>
    <col min="5130" max="5130" width="11.42578125" style="1" customWidth="1"/>
    <col min="5131" max="5131" width="10.42578125" style="1" customWidth="1"/>
    <col min="5132" max="5132" width="16.5703125" style="1" customWidth="1"/>
    <col min="5133" max="5133" width="9.28515625" style="1"/>
    <col min="5134" max="5134" width="20.42578125" style="1" customWidth="1"/>
    <col min="5135" max="5135" width="23.28515625" style="1" customWidth="1"/>
    <col min="5136" max="5136" width="23.5703125" style="1" customWidth="1"/>
    <col min="5137" max="5137" width="19" style="1" customWidth="1"/>
    <col min="5138" max="5138" width="35.28515625" style="1" customWidth="1"/>
    <col min="5139" max="5139" width="23.28515625" style="1" customWidth="1"/>
    <col min="5140" max="5140" width="18.5703125" style="1" customWidth="1"/>
    <col min="5141" max="5376" width="9.28515625" style="1"/>
    <col min="5377" max="5377" width="1.7109375" style="1" customWidth="1"/>
    <col min="5378" max="5378" width="15.5703125" style="1" customWidth="1"/>
    <col min="5379" max="5379" width="22.42578125" style="1" customWidth="1"/>
    <col min="5380" max="5380" width="14.42578125" style="1" customWidth="1"/>
    <col min="5381" max="5381" width="16.42578125" style="1" customWidth="1"/>
    <col min="5382" max="5382" width="13.42578125" style="1" customWidth="1"/>
    <col min="5383" max="5383" width="11.7109375" style="1" customWidth="1"/>
    <col min="5384" max="5384" width="13.5703125" style="1" customWidth="1"/>
    <col min="5385" max="5385" width="11.28515625" style="1" customWidth="1"/>
    <col min="5386" max="5386" width="11.42578125" style="1" customWidth="1"/>
    <col min="5387" max="5387" width="10.42578125" style="1" customWidth="1"/>
    <col min="5388" max="5388" width="16.5703125" style="1" customWidth="1"/>
    <col min="5389" max="5389" width="9.28515625" style="1"/>
    <col min="5390" max="5390" width="20.42578125" style="1" customWidth="1"/>
    <col min="5391" max="5391" width="23.28515625" style="1" customWidth="1"/>
    <col min="5392" max="5392" width="23.5703125" style="1" customWidth="1"/>
    <col min="5393" max="5393" width="19" style="1" customWidth="1"/>
    <col min="5394" max="5394" width="35.28515625" style="1" customWidth="1"/>
    <col min="5395" max="5395" width="23.28515625" style="1" customWidth="1"/>
    <col min="5396" max="5396" width="18.5703125" style="1" customWidth="1"/>
    <col min="5397" max="5632" width="9.28515625" style="1"/>
    <col min="5633" max="5633" width="1.7109375" style="1" customWidth="1"/>
    <col min="5634" max="5634" width="15.5703125" style="1" customWidth="1"/>
    <col min="5635" max="5635" width="22.42578125" style="1" customWidth="1"/>
    <col min="5636" max="5636" width="14.42578125" style="1" customWidth="1"/>
    <col min="5637" max="5637" width="16.42578125" style="1" customWidth="1"/>
    <col min="5638" max="5638" width="13.42578125" style="1" customWidth="1"/>
    <col min="5639" max="5639" width="11.7109375" style="1" customWidth="1"/>
    <col min="5640" max="5640" width="13.5703125" style="1" customWidth="1"/>
    <col min="5641" max="5641" width="11.28515625" style="1" customWidth="1"/>
    <col min="5642" max="5642" width="11.42578125" style="1" customWidth="1"/>
    <col min="5643" max="5643" width="10.42578125" style="1" customWidth="1"/>
    <col min="5644" max="5644" width="16.5703125" style="1" customWidth="1"/>
    <col min="5645" max="5645" width="9.28515625" style="1"/>
    <col min="5646" max="5646" width="20.42578125" style="1" customWidth="1"/>
    <col min="5647" max="5647" width="23.28515625" style="1" customWidth="1"/>
    <col min="5648" max="5648" width="23.5703125" style="1" customWidth="1"/>
    <col min="5649" max="5649" width="19" style="1" customWidth="1"/>
    <col min="5650" max="5650" width="35.28515625" style="1" customWidth="1"/>
    <col min="5651" max="5651" width="23.28515625" style="1" customWidth="1"/>
    <col min="5652" max="5652" width="18.5703125" style="1" customWidth="1"/>
    <col min="5653" max="5888" width="9.28515625" style="1"/>
    <col min="5889" max="5889" width="1.7109375" style="1" customWidth="1"/>
    <col min="5890" max="5890" width="15.5703125" style="1" customWidth="1"/>
    <col min="5891" max="5891" width="22.42578125" style="1" customWidth="1"/>
    <col min="5892" max="5892" width="14.42578125" style="1" customWidth="1"/>
    <col min="5893" max="5893" width="16.42578125" style="1" customWidth="1"/>
    <col min="5894" max="5894" width="13.42578125" style="1" customWidth="1"/>
    <col min="5895" max="5895" width="11.7109375" style="1" customWidth="1"/>
    <col min="5896" max="5896" width="13.5703125" style="1" customWidth="1"/>
    <col min="5897" max="5897" width="11.28515625" style="1" customWidth="1"/>
    <col min="5898" max="5898" width="11.42578125" style="1" customWidth="1"/>
    <col min="5899" max="5899" width="10.42578125" style="1" customWidth="1"/>
    <col min="5900" max="5900" width="16.5703125" style="1" customWidth="1"/>
    <col min="5901" max="5901" width="9.28515625" style="1"/>
    <col min="5902" max="5902" width="20.42578125" style="1" customWidth="1"/>
    <col min="5903" max="5903" width="23.28515625" style="1" customWidth="1"/>
    <col min="5904" max="5904" width="23.5703125" style="1" customWidth="1"/>
    <col min="5905" max="5905" width="19" style="1" customWidth="1"/>
    <col min="5906" max="5906" width="35.28515625" style="1" customWidth="1"/>
    <col min="5907" max="5907" width="23.28515625" style="1" customWidth="1"/>
    <col min="5908" max="5908" width="18.5703125" style="1" customWidth="1"/>
    <col min="5909" max="6144" width="9.28515625" style="1"/>
    <col min="6145" max="6145" width="1.7109375" style="1" customWidth="1"/>
    <col min="6146" max="6146" width="15.5703125" style="1" customWidth="1"/>
    <col min="6147" max="6147" width="22.42578125" style="1" customWidth="1"/>
    <col min="6148" max="6148" width="14.42578125" style="1" customWidth="1"/>
    <col min="6149" max="6149" width="16.42578125" style="1" customWidth="1"/>
    <col min="6150" max="6150" width="13.42578125" style="1" customWidth="1"/>
    <col min="6151" max="6151" width="11.7109375" style="1" customWidth="1"/>
    <col min="6152" max="6152" width="13.5703125" style="1" customWidth="1"/>
    <col min="6153" max="6153" width="11.28515625" style="1" customWidth="1"/>
    <col min="6154" max="6154" width="11.42578125" style="1" customWidth="1"/>
    <col min="6155" max="6155" width="10.42578125" style="1" customWidth="1"/>
    <col min="6156" max="6156" width="16.5703125" style="1" customWidth="1"/>
    <col min="6157" max="6157" width="9.28515625" style="1"/>
    <col min="6158" max="6158" width="20.42578125" style="1" customWidth="1"/>
    <col min="6159" max="6159" width="23.28515625" style="1" customWidth="1"/>
    <col min="6160" max="6160" width="23.5703125" style="1" customWidth="1"/>
    <col min="6161" max="6161" width="19" style="1" customWidth="1"/>
    <col min="6162" max="6162" width="35.28515625" style="1" customWidth="1"/>
    <col min="6163" max="6163" width="23.28515625" style="1" customWidth="1"/>
    <col min="6164" max="6164" width="18.5703125" style="1" customWidth="1"/>
    <col min="6165" max="6400" width="9.28515625" style="1"/>
    <col min="6401" max="6401" width="1.7109375" style="1" customWidth="1"/>
    <col min="6402" max="6402" width="15.5703125" style="1" customWidth="1"/>
    <col min="6403" max="6403" width="22.42578125" style="1" customWidth="1"/>
    <col min="6404" max="6404" width="14.42578125" style="1" customWidth="1"/>
    <col min="6405" max="6405" width="16.42578125" style="1" customWidth="1"/>
    <col min="6406" max="6406" width="13.42578125" style="1" customWidth="1"/>
    <col min="6407" max="6407" width="11.7109375" style="1" customWidth="1"/>
    <col min="6408" max="6408" width="13.5703125" style="1" customWidth="1"/>
    <col min="6409" max="6409" width="11.28515625" style="1" customWidth="1"/>
    <col min="6410" max="6410" width="11.42578125" style="1" customWidth="1"/>
    <col min="6411" max="6411" width="10.42578125" style="1" customWidth="1"/>
    <col min="6412" max="6412" width="16.5703125" style="1" customWidth="1"/>
    <col min="6413" max="6413" width="9.28515625" style="1"/>
    <col min="6414" max="6414" width="20.42578125" style="1" customWidth="1"/>
    <col min="6415" max="6415" width="23.28515625" style="1" customWidth="1"/>
    <col min="6416" max="6416" width="23.5703125" style="1" customWidth="1"/>
    <col min="6417" max="6417" width="19" style="1" customWidth="1"/>
    <col min="6418" max="6418" width="35.28515625" style="1" customWidth="1"/>
    <col min="6419" max="6419" width="23.28515625" style="1" customWidth="1"/>
    <col min="6420" max="6420" width="18.5703125" style="1" customWidth="1"/>
    <col min="6421" max="6656" width="9.28515625" style="1"/>
    <col min="6657" max="6657" width="1.7109375" style="1" customWidth="1"/>
    <col min="6658" max="6658" width="15.5703125" style="1" customWidth="1"/>
    <col min="6659" max="6659" width="22.42578125" style="1" customWidth="1"/>
    <col min="6660" max="6660" width="14.42578125" style="1" customWidth="1"/>
    <col min="6661" max="6661" width="16.42578125" style="1" customWidth="1"/>
    <col min="6662" max="6662" width="13.42578125" style="1" customWidth="1"/>
    <col min="6663" max="6663" width="11.7109375" style="1" customWidth="1"/>
    <col min="6664" max="6664" width="13.5703125" style="1" customWidth="1"/>
    <col min="6665" max="6665" width="11.28515625" style="1" customWidth="1"/>
    <col min="6666" max="6666" width="11.42578125" style="1" customWidth="1"/>
    <col min="6667" max="6667" width="10.42578125" style="1" customWidth="1"/>
    <col min="6668" max="6668" width="16.5703125" style="1" customWidth="1"/>
    <col min="6669" max="6669" width="9.28515625" style="1"/>
    <col min="6670" max="6670" width="20.42578125" style="1" customWidth="1"/>
    <col min="6671" max="6671" width="23.28515625" style="1" customWidth="1"/>
    <col min="6672" max="6672" width="23.5703125" style="1" customWidth="1"/>
    <col min="6673" max="6673" width="19" style="1" customWidth="1"/>
    <col min="6674" max="6674" width="35.28515625" style="1" customWidth="1"/>
    <col min="6675" max="6675" width="23.28515625" style="1" customWidth="1"/>
    <col min="6676" max="6676" width="18.5703125" style="1" customWidth="1"/>
    <col min="6677" max="6912" width="9.28515625" style="1"/>
    <col min="6913" max="6913" width="1.7109375" style="1" customWidth="1"/>
    <col min="6914" max="6914" width="15.5703125" style="1" customWidth="1"/>
    <col min="6915" max="6915" width="22.42578125" style="1" customWidth="1"/>
    <col min="6916" max="6916" width="14.42578125" style="1" customWidth="1"/>
    <col min="6917" max="6917" width="16.42578125" style="1" customWidth="1"/>
    <col min="6918" max="6918" width="13.42578125" style="1" customWidth="1"/>
    <col min="6919" max="6919" width="11.7109375" style="1" customWidth="1"/>
    <col min="6920" max="6920" width="13.5703125" style="1" customWidth="1"/>
    <col min="6921" max="6921" width="11.28515625" style="1" customWidth="1"/>
    <col min="6922" max="6922" width="11.42578125" style="1" customWidth="1"/>
    <col min="6923" max="6923" width="10.42578125" style="1" customWidth="1"/>
    <col min="6924" max="6924" width="16.5703125" style="1" customWidth="1"/>
    <col min="6925" max="6925" width="9.28515625" style="1"/>
    <col min="6926" max="6926" width="20.42578125" style="1" customWidth="1"/>
    <col min="6927" max="6927" width="23.28515625" style="1" customWidth="1"/>
    <col min="6928" max="6928" width="23.5703125" style="1" customWidth="1"/>
    <col min="6929" max="6929" width="19" style="1" customWidth="1"/>
    <col min="6930" max="6930" width="35.28515625" style="1" customWidth="1"/>
    <col min="6931" max="6931" width="23.28515625" style="1" customWidth="1"/>
    <col min="6932" max="6932" width="18.5703125" style="1" customWidth="1"/>
    <col min="6933" max="7168" width="9.28515625" style="1"/>
    <col min="7169" max="7169" width="1.7109375" style="1" customWidth="1"/>
    <col min="7170" max="7170" width="15.5703125" style="1" customWidth="1"/>
    <col min="7171" max="7171" width="22.42578125" style="1" customWidth="1"/>
    <col min="7172" max="7172" width="14.42578125" style="1" customWidth="1"/>
    <col min="7173" max="7173" width="16.42578125" style="1" customWidth="1"/>
    <col min="7174" max="7174" width="13.42578125" style="1" customWidth="1"/>
    <col min="7175" max="7175" width="11.7109375" style="1" customWidth="1"/>
    <col min="7176" max="7176" width="13.5703125" style="1" customWidth="1"/>
    <col min="7177" max="7177" width="11.28515625" style="1" customWidth="1"/>
    <col min="7178" max="7178" width="11.42578125" style="1" customWidth="1"/>
    <col min="7179" max="7179" width="10.42578125" style="1" customWidth="1"/>
    <col min="7180" max="7180" width="16.5703125" style="1" customWidth="1"/>
    <col min="7181" max="7181" width="9.28515625" style="1"/>
    <col min="7182" max="7182" width="20.42578125" style="1" customWidth="1"/>
    <col min="7183" max="7183" width="23.28515625" style="1" customWidth="1"/>
    <col min="7184" max="7184" width="23.5703125" style="1" customWidth="1"/>
    <col min="7185" max="7185" width="19" style="1" customWidth="1"/>
    <col min="7186" max="7186" width="35.28515625" style="1" customWidth="1"/>
    <col min="7187" max="7187" width="23.28515625" style="1" customWidth="1"/>
    <col min="7188" max="7188" width="18.5703125" style="1" customWidth="1"/>
    <col min="7189" max="7424" width="9.28515625" style="1"/>
    <col min="7425" max="7425" width="1.7109375" style="1" customWidth="1"/>
    <col min="7426" max="7426" width="15.5703125" style="1" customWidth="1"/>
    <col min="7427" max="7427" width="22.42578125" style="1" customWidth="1"/>
    <col min="7428" max="7428" width="14.42578125" style="1" customWidth="1"/>
    <col min="7429" max="7429" width="16.42578125" style="1" customWidth="1"/>
    <col min="7430" max="7430" width="13.42578125" style="1" customWidth="1"/>
    <col min="7431" max="7431" width="11.7109375" style="1" customWidth="1"/>
    <col min="7432" max="7432" width="13.5703125" style="1" customWidth="1"/>
    <col min="7433" max="7433" width="11.28515625" style="1" customWidth="1"/>
    <col min="7434" max="7434" width="11.42578125" style="1" customWidth="1"/>
    <col min="7435" max="7435" width="10.42578125" style="1" customWidth="1"/>
    <col min="7436" max="7436" width="16.5703125" style="1" customWidth="1"/>
    <col min="7437" max="7437" width="9.28515625" style="1"/>
    <col min="7438" max="7438" width="20.42578125" style="1" customWidth="1"/>
    <col min="7439" max="7439" width="23.28515625" style="1" customWidth="1"/>
    <col min="7440" max="7440" width="23.5703125" style="1" customWidth="1"/>
    <col min="7441" max="7441" width="19" style="1" customWidth="1"/>
    <col min="7442" max="7442" width="35.28515625" style="1" customWidth="1"/>
    <col min="7443" max="7443" width="23.28515625" style="1" customWidth="1"/>
    <col min="7444" max="7444" width="18.5703125" style="1" customWidth="1"/>
    <col min="7445" max="7680" width="9.28515625" style="1"/>
    <col min="7681" max="7681" width="1.7109375" style="1" customWidth="1"/>
    <col min="7682" max="7682" width="15.5703125" style="1" customWidth="1"/>
    <col min="7683" max="7683" width="22.42578125" style="1" customWidth="1"/>
    <col min="7684" max="7684" width="14.42578125" style="1" customWidth="1"/>
    <col min="7685" max="7685" width="16.42578125" style="1" customWidth="1"/>
    <col min="7686" max="7686" width="13.42578125" style="1" customWidth="1"/>
    <col min="7687" max="7687" width="11.7109375" style="1" customWidth="1"/>
    <col min="7688" max="7688" width="13.5703125" style="1" customWidth="1"/>
    <col min="7689" max="7689" width="11.28515625" style="1" customWidth="1"/>
    <col min="7690" max="7690" width="11.42578125" style="1" customWidth="1"/>
    <col min="7691" max="7691" width="10.42578125" style="1" customWidth="1"/>
    <col min="7692" max="7692" width="16.5703125" style="1" customWidth="1"/>
    <col min="7693" max="7693" width="9.28515625" style="1"/>
    <col min="7694" max="7694" width="20.42578125" style="1" customWidth="1"/>
    <col min="7695" max="7695" width="23.28515625" style="1" customWidth="1"/>
    <col min="7696" max="7696" width="23.5703125" style="1" customWidth="1"/>
    <col min="7697" max="7697" width="19" style="1" customWidth="1"/>
    <col min="7698" max="7698" width="35.28515625" style="1" customWidth="1"/>
    <col min="7699" max="7699" width="23.28515625" style="1" customWidth="1"/>
    <col min="7700" max="7700" width="18.5703125" style="1" customWidth="1"/>
    <col min="7701" max="7936" width="9.28515625" style="1"/>
    <col min="7937" max="7937" width="1.7109375" style="1" customWidth="1"/>
    <col min="7938" max="7938" width="15.5703125" style="1" customWidth="1"/>
    <col min="7939" max="7939" width="22.42578125" style="1" customWidth="1"/>
    <col min="7940" max="7940" width="14.42578125" style="1" customWidth="1"/>
    <col min="7941" max="7941" width="16.42578125" style="1" customWidth="1"/>
    <col min="7942" max="7942" width="13.42578125" style="1" customWidth="1"/>
    <col min="7943" max="7943" width="11.7109375" style="1" customWidth="1"/>
    <col min="7944" max="7944" width="13.5703125" style="1" customWidth="1"/>
    <col min="7945" max="7945" width="11.28515625" style="1" customWidth="1"/>
    <col min="7946" max="7946" width="11.42578125" style="1" customWidth="1"/>
    <col min="7947" max="7947" width="10.42578125" style="1" customWidth="1"/>
    <col min="7948" max="7948" width="16.5703125" style="1" customWidth="1"/>
    <col min="7949" max="7949" width="9.28515625" style="1"/>
    <col min="7950" max="7950" width="20.42578125" style="1" customWidth="1"/>
    <col min="7951" max="7951" width="23.28515625" style="1" customWidth="1"/>
    <col min="7952" max="7952" width="23.5703125" style="1" customWidth="1"/>
    <col min="7953" max="7953" width="19" style="1" customWidth="1"/>
    <col min="7954" max="7954" width="35.28515625" style="1" customWidth="1"/>
    <col min="7955" max="7955" width="23.28515625" style="1" customWidth="1"/>
    <col min="7956" max="7956" width="18.5703125" style="1" customWidth="1"/>
    <col min="7957" max="8192" width="9.28515625" style="1"/>
    <col min="8193" max="8193" width="1.7109375" style="1" customWidth="1"/>
    <col min="8194" max="8194" width="15.5703125" style="1" customWidth="1"/>
    <col min="8195" max="8195" width="22.42578125" style="1" customWidth="1"/>
    <col min="8196" max="8196" width="14.42578125" style="1" customWidth="1"/>
    <col min="8197" max="8197" width="16.42578125" style="1" customWidth="1"/>
    <col min="8198" max="8198" width="13.42578125" style="1" customWidth="1"/>
    <col min="8199" max="8199" width="11.7109375" style="1" customWidth="1"/>
    <col min="8200" max="8200" width="13.5703125" style="1" customWidth="1"/>
    <col min="8201" max="8201" width="11.28515625" style="1" customWidth="1"/>
    <col min="8202" max="8202" width="11.42578125" style="1" customWidth="1"/>
    <col min="8203" max="8203" width="10.42578125" style="1" customWidth="1"/>
    <col min="8204" max="8204" width="16.5703125" style="1" customWidth="1"/>
    <col min="8205" max="8205" width="9.28515625" style="1"/>
    <col min="8206" max="8206" width="20.42578125" style="1" customWidth="1"/>
    <col min="8207" max="8207" width="23.28515625" style="1" customWidth="1"/>
    <col min="8208" max="8208" width="23.5703125" style="1" customWidth="1"/>
    <col min="8209" max="8209" width="19" style="1" customWidth="1"/>
    <col min="8210" max="8210" width="35.28515625" style="1" customWidth="1"/>
    <col min="8211" max="8211" width="23.28515625" style="1" customWidth="1"/>
    <col min="8212" max="8212" width="18.5703125" style="1" customWidth="1"/>
    <col min="8213" max="8448" width="9.28515625" style="1"/>
    <col min="8449" max="8449" width="1.7109375" style="1" customWidth="1"/>
    <col min="8450" max="8450" width="15.5703125" style="1" customWidth="1"/>
    <col min="8451" max="8451" width="22.42578125" style="1" customWidth="1"/>
    <col min="8452" max="8452" width="14.42578125" style="1" customWidth="1"/>
    <col min="8453" max="8453" width="16.42578125" style="1" customWidth="1"/>
    <col min="8454" max="8454" width="13.42578125" style="1" customWidth="1"/>
    <col min="8455" max="8455" width="11.7109375" style="1" customWidth="1"/>
    <col min="8456" max="8456" width="13.5703125" style="1" customWidth="1"/>
    <col min="8457" max="8457" width="11.28515625" style="1" customWidth="1"/>
    <col min="8458" max="8458" width="11.42578125" style="1" customWidth="1"/>
    <col min="8459" max="8459" width="10.42578125" style="1" customWidth="1"/>
    <col min="8460" max="8460" width="16.5703125" style="1" customWidth="1"/>
    <col min="8461" max="8461" width="9.28515625" style="1"/>
    <col min="8462" max="8462" width="20.42578125" style="1" customWidth="1"/>
    <col min="8463" max="8463" width="23.28515625" style="1" customWidth="1"/>
    <col min="8464" max="8464" width="23.5703125" style="1" customWidth="1"/>
    <col min="8465" max="8465" width="19" style="1" customWidth="1"/>
    <col min="8466" max="8466" width="35.28515625" style="1" customWidth="1"/>
    <col min="8467" max="8467" width="23.28515625" style="1" customWidth="1"/>
    <col min="8468" max="8468" width="18.5703125" style="1" customWidth="1"/>
    <col min="8469" max="8704" width="9.28515625" style="1"/>
    <col min="8705" max="8705" width="1.7109375" style="1" customWidth="1"/>
    <col min="8706" max="8706" width="15.5703125" style="1" customWidth="1"/>
    <col min="8707" max="8707" width="22.42578125" style="1" customWidth="1"/>
    <col min="8708" max="8708" width="14.42578125" style="1" customWidth="1"/>
    <col min="8709" max="8709" width="16.42578125" style="1" customWidth="1"/>
    <col min="8710" max="8710" width="13.42578125" style="1" customWidth="1"/>
    <col min="8711" max="8711" width="11.7109375" style="1" customWidth="1"/>
    <col min="8712" max="8712" width="13.5703125" style="1" customWidth="1"/>
    <col min="8713" max="8713" width="11.28515625" style="1" customWidth="1"/>
    <col min="8714" max="8714" width="11.42578125" style="1" customWidth="1"/>
    <col min="8715" max="8715" width="10.42578125" style="1" customWidth="1"/>
    <col min="8716" max="8716" width="16.5703125" style="1" customWidth="1"/>
    <col min="8717" max="8717" width="9.28515625" style="1"/>
    <col min="8718" max="8718" width="20.42578125" style="1" customWidth="1"/>
    <col min="8719" max="8719" width="23.28515625" style="1" customWidth="1"/>
    <col min="8720" max="8720" width="23.5703125" style="1" customWidth="1"/>
    <col min="8721" max="8721" width="19" style="1" customWidth="1"/>
    <col min="8722" max="8722" width="35.28515625" style="1" customWidth="1"/>
    <col min="8723" max="8723" width="23.28515625" style="1" customWidth="1"/>
    <col min="8724" max="8724" width="18.5703125" style="1" customWidth="1"/>
    <col min="8725" max="8960" width="9.28515625" style="1"/>
    <col min="8961" max="8961" width="1.7109375" style="1" customWidth="1"/>
    <col min="8962" max="8962" width="15.5703125" style="1" customWidth="1"/>
    <col min="8963" max="8963" width="22.42578125" style="1" customWidth="1"/>
    <col min="8964" max="8964" width="14.42578125" style="1" customWidth="1"/>
    <col min="8965" max="8965" width="16.42578125" style="1" customWidth="1"/>
    <col min="8966" max="8966" width="13.42578125" style="1" customWidth="1"/>
    <col min="8967" max="8967" width="11.7109375" style="1" customWidth="1"/>
    <col min="8968" max="8968" width="13.5703125" style="1" customWidth="1"/>
    <col min="8969" max="8969" width="11.28515625" style="1" customWidth="1"/>
    <col min="8970" max="8970" width="11.42578125" style="1" customWidth="1"/>
    <col min="8971" max="8971" width="10.42578125" style="1" customWidth="1"/>
    <col min="8972" max="8972" width="16.5703125" style="1" customWidth="1"/>
    <col min="8973" max="8973" width="9.28515625" style="1"/>
    <col min="8974" max="8974" width="20.42578125" style="1" customWidth="1"/>
    <col min="8975" max="8975" width="23.28515625" style="1" customWidth="1"/>
    <col min="8976" max="8976" width="23.5703125" style="1" customWidth="1"/>
    <col min="8977" max="8977" width="19" style="1" customWidth="1"/>
    <col min="8978" max="8978" width="35.28515625" style="1" customWidth="1"/>
    <col min="8979" max="8979" width="23.28515625" style="1" customWidth="1"/>
    <col min="8980" max="8980" width="18.5703125" style="1" customWidth="1"/>
    <col min="8981" max="9216" width="9.28515625" style="1"/>
    <col min="9217" max="9217" width="1.7109375" style="1" customWidth="1"/>
    <col min="9218" max="9218" width="15.5703125" style="1" customWidth="1"/>
    <col min="9219" max="9219" width="22.42578125" style="1" customWidth="1"/>
    <col min="9220" max="9220" width="14.42578125" style="1" customWidth="1"/>
    <col min="9221" max="9221" width="16.42578125" style="1" customWidth="1"/>
    <col min="9222" max="9222" width="13.42578125" style="1" customWidth="1"/>
    <col min="9223" max="9223" width="11.7109375" style="1" customWidth="1"/>
    <col min="9224" max="9224" width="13.5703125" style="1" customWidth="1"/>
    <col min="9225" max="9225" width="11.28515625" style="1" customWidth="1"/>
    <col min="9226" max="9226" width="11.42578125" style="1" customWidth="1"/>
    <col min="9227" max="9227" width="10.42578125" style="1" customWidth="1"/>
    <col min="9228" max="9228" width="16.5703125" style="1" customWidth="1"/>
    <col min="9229" max="9229" width="9.28515625" style="1"/>
    <col min="9230" max="9230" width="20.42578125" style="1" customWidth="1"/>
    <col min="9231" max="9231" width="23.28515625" style="1" customWidth="1"/>
    <col min="9232" max="9232" width="23.5703125" style="1" customWidth="1"/>
    <col min="9233" max="9233" width="19" style="1" customWidth="1"/>
    <col min="9234" max="9234" width="35.28515625" style="1" customWidth="1"/>
    <col min="9235" max="9235" width="23.28515625" style="1" customWidth="1"/>
    <col min="9236" max="9236" width="18.5703125" style="1" customWidth="1"/>
    <col min="9237" max="9472" width="9.28515625" style="1"/>
    <col min="9473" max="9473" width="1.7109375" style="1" customWidth="1"/>
    <col min="9474" max="9474" width="15.5703125" style="1" customWidth="1"/>
    <col min="9475" max="9475" width="22.42578125" style="1" customWidth="1"/>
    <col min="9476" max="9476" width="14.42578125" style="1" customWidth="1"/>
    <col min="9477" max="9477" width="16.42578125" style="1" customWidth="1"/>
    <col min="9478" max="9478" width="13.42578125" style="1" customWidth="1"/>
    <col min="9479" max="9479" width="11.7109375" style="1" customWidth="1"/>
    <col min="9480" max="9480" width="13.5703125" style="1" customWidth="1"/>
    <col min="9481" max="9481" width="11.28515625" style="1" customWidth="1"/>
    <col min="9482" max="9482" width="11.42578125" style="1" customWidth="1"/>
    <col min="9483" max="9483" width="10.42578125" style="1" customWidth="1"/>
    <col min="9484" max="9484" width="16.5703125" style="1" customWidth="1"/>
    <col min="9485" max="9485" width="9.28515625" style="1"/>
    <col min="9486" max="9486" width="20.42578125" style="1" customWidth="1"/>
    <col min="9487" max="9487" width="23.28515625" style="1" customWidth="1"/>
    <col min="9488" max="9488" width="23.5703125" style="1" customWidth="1"/>
    <col min="9489" max="9489" width="19" style="1" customWidth="1"/>
    <col min="9490" max="9490" width="35.28515625" style="1" customWidth="1"/>
    <col min="9491" max="9491" width="23.28515625" style="1" customWidth="1"/>
    <col min="9492" max="9492" width="18.5703125" style="1" customWidth="1"/>
    <col min="9493" max="9728" width="9.28515625" style="1"/>
    <col min="9729" max="9729" width="1.7109375" style="1" customWidth="1"/>
    <col min="9730" max="9730" width="15.5703125" style="1" customWidth="1"/>
    <col min="9731" max="9731" width="22.42578125" style="1" customWidth="1"/>
    <col min="9732" max="9732" width="14.42578125" style="1" customWidth="1"/>
    <col min="9733" max="9733" width="16.42578125" style="1" customWidth="1"/>
    <col min="9734" max="9734" width="13.42578125" style="1" customWidth="1"/>
    <col min="9735" max="9735" width="11.7109375" style="1" customWidth="1"/>
    <col min="9736" max="9736" width="13.5703125" style="1" customWidth="1"/>
    <col min="9737" max="9737" width="11.28515625" style="1" customWidth="1"/>
    <col min="9738" max="9738" width="11.42578125" style="1" customWidth="1"/>
    <col min="9739" max="9739" width="10.42578125" style="1" customWidth="1"/>
    <col min="9740" max="9740" width="16.5703125" style="1" customWidth="1"/>
    <col min="9741" max="9741" width="9.28515625" style="1"/>
    <col min="9742" max="9742" width="20.42578125" style="1" customWidth="1"/>
    <col min="9743" max="9743" width="23.28515625" style="1" customWidth="1"/>
    <col min="9744" max="9744" width="23.5703125" style="1" customWidth="1"/>
    <col min="9745" max="9745" width="19" style="1" customWidth="1"/>
    <col min="9746" max="9746" width="35.28515625" style="1" customWidth="1"/>
    <col min="9747" max="9747" width="23.28515625" style="1" customWidth="1"/>
    <col min="9748" max="9748" width="18.5703125" style="1" customWidth="1"/>
    <col min="9749" max="9984" width="9.28515625" style="1"/>
    <col min="9985" max="9985" width="1.7109375" style="1" customWidth="1"/>
    <col min="9986" max="9986" width="15.5703125" style="1" customWidth="1"/>
    <col min="9987" max="9987" width="22.42578125" style="1" customWidth="1"/>
    <col min="9988" max="9988" width="14.42578125" style="1" customWidth="1"/>
    <col min="9989" max="9989" width="16.42578125" style="1" customWidth="1"/>
    <col min="9990" max="9990" width="13.42578125" style="1" customWidth="1"/>
    <col min="9991" max="9991" width="11.7109375" style="1" customWidth="1"/>
    <col min="9992" max="9992" width="13.5703125" style="1" customWidth="1"/>
    <col min="9993" max="9993" width="11.28515625" style="1" customWidth="1"/>
    <col min="9994" max="9994" width="11.42578125" style="1" customWidth="1"/>
    <col min="9995" max="9995" width="10.42578125" style="1" customWidth="1"/>
    <col min="9996" max="9996" width="16.5703125" style="1" customWidth="1"/>
    <col min="9997" max="9997" width="9.28515625" style="1"/>
    <col min="9998" max="9998" width="20.42578125" style="1" customWidth="1"/>
    <col min="9999" max="9999" width="23.28515625" style="1" customWidth="1"/>
    <col min="10000" max="10000" width="23.5703125" style="1" customWidth="1"/>
    <col min="10001" max="10001" width="19" style="1" customWidth="1"/>
    <col min="10002" max="10002" width="35.28515625" style="1" customWidth="1"/>
    <col min="10003" max="10003" width="23.28515625" style="1" customWidth="1"/>
    <col min="10004" max="10004" width="18.5703125" style="1" customWidth="1"/>
    <col min="10005" max="10240" width="9.28515625" style="1"/>
    <col min="10241" max="10241" width="1.7109375" style="1" customWidth="1"/>
    <col min="10242" max="10242" width="15.5703125" style="1" customWidth="1"/>
    <col min="10243" max="10243" width="22.42578125" style="1" customWidth="1"/>
    <col min="10244" max="10244" width="14.42578125" style="1" customWidth="1"/>
    <col min="10245" max="10245" width="16.42578125" style="1" customWidth="1"/>
    <col min="10246" max="10246" width="13.42578125" style="1" customWidth="1"/>
    <col min="10247" max="10247" width="11.7109375" style="1" customWidth="1"/>
    <col min="10248" max="10248" width="13.5703125" style="1" customWidth="1"/>
    <col min="10249" max="10249" width="11.28515625" style="1" customWidth="1"/>
    <col min="10250" max="10250" width="11.42578125" style="1" customWidth="1"/>
    <col min="10251" max="10251" width="10.42578125" style="1" customWidth="1"/>
    <col min="10252" max="10252" width="16.5703125" style="1" customWidth="1"/>
    <col min="10253" max="10253" width="9.28515625" style="1"/>
    <col min="10254" max="10254" width="20.42578125" style="1" customWidth="1"/>
    <col min="10255" max="10255" width="23.28515625" style="1" customWidth="1"/>
    <col min="10256" max="10256" width="23.5703125" style="1" customWidth="1"/>
    <col min="10257" max="10257" width="19" style="1" customWidth="1"/>
    <col min="10258" max="10258" width="35.28515625" style="1" customWidth="1"/>
    <col min="10259" max="10259" width="23.28515625" style="1" customWidth="1"/>
    <col min="10260" max="10260" width="18.5703125" style="1" customWidth="1"/>
    <col min="10261" max="10496" width="9.28515625" style="1"/>
    <col min="10497" max="10497" width="1.7109375" style="1" customWidth="1"/>
    <col min="10498" max="10498" width="15.5703125" style="1" customWidth="1"/>
    <col min="10499" max="10499" width="22.42578125" style="1" customWidth="1"/>
    <col min="10500" max="10500" width="14.42578125" style="1" customWidth="1"/>
    <col min="10501" max="10501" width="16.42578125" style="1" customWidth="1"/>
    <col min="10502" max="10502" width="13.42578125" style="1" customWidth="1"/>
    <col min="10503" max="10503" width="11.7109375" style="1" customWidth="1"/>
    <col min="10504" max="10504" width="13.5703125" style="1" customWidth="1"/>
    <col min="10505" max="10505" width="11.28515625" style="1" customWidth="1"/>
    <col min="10506" max="10506" width="11.42578125" style="1" customWidth="1"/>
    <col min="10507" max="10507" width="10.42578125" style="1" customWidth="1"/>
    <col min="10508" max="10508" width="16.5703125" style="1" customWidth="1"/>
    <col min="10509" max="10509" width="9.28515625" style="1"/>
    <col min="10510" max="10510" width="20.42578125" style="1" customWidth="1"/>
    <col min="10511" max="10511" width="23.28515625" style="1" customWidth="1"/>
    <col min="10512" max="10512" width="23.5703125" style="1" customWidth="1"/>
    <col min="10513" max="10513" width="19" style="1" customWidth="1"/>
    <col min="10514" max="10514" width="35.28515625" style="1" customWidth="1"/>
    <col min="10515" max="10515" width="23.28515625" style="1" customWidth="1"/>
    <col min="10516" max="10516" width="18.5703125" style="1" customWidth="1"/>
    <col min="10517" max="10752" width="9.28515625" style="1"/>
    <col min="10753" max="10753" width="1.7109375" style="1" customWidth="1"/>
    <col min="10754" max="10754" width="15.5703125" style="1" customWidth="1"/>
    <col min="10755" max="10755" width="22.42578125" style="1" customWidth="1"/>
    <col min="10756" max="10756" width="14.42578125" style="1" customWidth="1"/>
    <col min="10757" max="10757" width="16.42578125" style="1" customWidth="1"/>
    <col min="10758" max="10758" width="13.42578125" style="1" customWidth="1"/>
    <col min="10759" max="10759" width="11.7109375" style="1" customWidth="1"/>
    <col min="10760" max="10760" width="13.5703125" style="1" customWidth="1"/>
    <col min="10761" max="10761" width="11.28515625" style="1" customWidth="1"/>
    <col min="10762" max="10762" width="11.42578125" style="1" customWidth="1"/>
    <col min="10763" max="10763" width="10.42578125" style="1" customWidth="1"/>
    <col min="10764" max="10764" width="16.5703125" style="1" customWidth="1"/>
    <col min="10765" max="10765" width="9.28515625" style="1"/>
    <col min="10766" max="10766" width="20.42578125" style="1" customWidth="1"/>
    <col min="10767" max="10767" width="23.28515625" style="1" customWidth="1"/>
    <col min="10768" max="10768" width="23.5703125" style="1" customWidth="1"/>
    <col min="10769" max="10769" width="19" style="1" customWidth="1"/>
    <col min="10770" max="10770" width="35.28515625" style="1" customWidth="1"/>
    <col min="10771" max="10771" width="23.28515625" style="1" customWidth="1"/>
    <col min="10772" max="10772" width="18.5703125" style="1" customWidth="1"/>
    <col min="10773" max="11008" width="9.28515625" style="1"/>
    <col min="11009" max="11009" width="1.7109375" style="1" customWidth="1"/>
    <col min="11010" max="11010" width="15.5703125" style="1" customWidth="1"/>
    <col min="11011" max="11011" width="22.42578125" style="1" customWidth="1"/>
    <col min="11012" max="11012" width="14.42578125" style="1" customWidth="1"/>
    <col min="11013" max="11013" width="16.42578125" style="1" customWidth="1"/>
    <col min="11014" max="11014" width="13.42578125" style="1" customWidth="1"/>
    <col min="11015" max="11015" width="11.7109375" style="1" customWidth="1"/>
    <col min="11016" max="11016" width="13.5703125" style="1" customWidth="1"/>
    <col min="11017" max="11017" width="11.28515625" style="1" customWidth="1"/>
    <col min="11018" max="11018" width="11.42578125" style="1" customWidth="1"/>
    <col min="11019" max="11019" width="10.42578125" style="1" customWidth="1"/>
    <col min="11020" max="11020" width="16.5703125" style="1" customWidth="1"/>
    <col min="11021" max="11021" width="9.28515625" style="1"/>
    <col min="11022" max="11022" width="20.42578125" style="1" customWidth="1"/>
    <col min="11023" max="11023" width="23.28515625" style="1" customWidth="1"/>
    <col min="11024" max="11024" width="23.5703125" style="1" customWidth="1"/>
    <col min="11025" max="11025" width="19" style="1" customWidth="1"/>
    <col min="11026" max="11026" width="35.28515625" style="1" customWidth="1"/>
    <col min="11027" max="11027" width="23.28515625" style="1" customWidth="1"/>
    <col min="11028" max="11028" width="18.5703125" style="1" customWidth="1"/>
    <col min="11029" max="11264" width="9.28515625" style="1"/>
    <col min="11265" max="11265" width="1.7109375" style="1" customWidth="1"/>
    <col min="11266" max="11266" width="15.5703125" style="1" customWidth="1"/>
    <col min="11267" max="11267" width="22.42578125" style="1" customWidth="1"/>
    <col min="11268" max="11268" width="14.42578125" style="1" customWidth="1"/>
    <col min="11269" max="11269" width="16.42578125" style="1" customWidth="1"/>
    <col min="11270" max="11270" width="13.42578125" style="1" customWidth="1"/>
    <col min="11271" max="11271" width="11.7109375" style="1" customWidth="1"/>
    <col min="11272" max="11272" width="13.5703125" style="1" customWidth="1"/>
    <col min="11273" max="11273" width="11.28515625" style="1" customWidth="1"/>
    <col min="11274" max="11274" width="11.42578125" style="1" customWidth="1"/>
    <col min="11275" max="11275" width="10.42578125" style="1" customWidth="1"/>
    <col min="11276" max="11276" width="16.5703125" style="1" customWidth="1"/>
    <col min="11277" max="11277" width="9.28515625" style="1"/>
    <col min="11278" max="11278" width="20.42578125" style="1" customWidth="1"/>
    <col min="11279" max="11279" width="23.28515625" style="1" customWidth="1"/>
    <col min="11280" max="11280" width="23.5703125" style="1" customWidth="1"/>
    <col min="11281" max="11281" width="19" style="1" customWidth="1"/>
    <col min="11282" max="11282" width="35.28515625" style="1" customWidth="1"/>
    <col min="11283" max="11283" width="23.28515625" style="1" customWidth="1"/>
    <col min="11284" max="11284" width="18.5703125" style="1" customWidth="1"/>
    <col min="11285" max="11520" width="9.28515625" style="1"/>
    <col min="11521" max="11521" width="1.7109375" style="1" customWidth="1"/>
    <col min="11522" max="11522" width="15.5703125" style="1" customWidth="1"/>
    <col min="11523" max="11523" width="22.42578125" style="1" customWidth="1"/>
    <col min="11524" max="11524" width="14.42578125" style="1" customWidth="1"/>
    <col min="11525" max="11525" width="16.42578125" style="1" customWidth="1"/>
    <col min="11526" max="11526" width="13.42578125" style="1" customWidth="1"/>
    <col min="11527" max="11527" width="11.7109375" style="1" customWidth="1"/>
    <col min="11528" max="11528" width="13.5703125" style="1" customWidth="1"/>
    <col min="11529" max="11529" width="11.28515625" style="1" customWidth="1"/>
    <col min="11530" max="11530" width="11.42578125" style="1" customWidth="1"/>
    <col min="11531" max="11531" width="10.42578125" style="1" customWidth="1"/>
    <col min="11532" max="11532" width="16.5703125" style="1" customWidth="1"/>
    <col min="11533" max="11533" width="9.28515625" style="1"/>
    <col min="11534" max="11534" width="20.42578125" style="1" customWidth="1"/>
    <col min="11535" max="11535" width="23.28515625" style="1" customWidth="1"/>
    <col min="11536" max="11536" width="23.5703125" style="1" customWidth="1"/>
    <col min="11537" max="11537" width="19" style="1" customWidth="1"/>
    <col min="11538" max="11538" width="35.28515625" style="1" customWidth="1"/>
    <col min="11539" max="11539" width="23.28515625" style="1" customWidth="1"/>
    <col min="11540" max="11540" width="18.5703125" style="1" customWidth="1"/>
    <col min="11541" max="11776" width="9.28515625" style="1"/>
    <col min="11777" max="11777" width="1.7109375" style="1" customWidth="1"/>
    <col min="11778" max="11778" width="15.5703125" style="1" customWidth="1"/>
    <col min="11779" max="11779" width="22.42578125" style="1" customWidth="1"/>
    <col min="11780" max="11780" width="14.42578125" style="1" customWidth="1"/>
    <col min="11781" max="11781" width="16.42578125" style="1" customWidth="1"/>
    <col min="11782" max="11782" width="13.42578125" style="1" customWidth="1"/>
    <col min="11783" max="11783" width="11.7109375" style="1" customWidth="1"/>
    <col min="11784" max="11784" width="13.5703125" style="1" customWidth="1"/>
    <col min="11785" max="11785" width="11.28515625" style="1" customWidth="1"/>
    <col min="11786" max="11786" width="11.42578125" style="1" customWidth="1"/>
    <col min="11787" max="11787" width="10.42578125" style="1" customWidth="1"/>
    <col min="11788" max="11788" width="16.5703125" style="1" customWidth="1"/>
    <col min="11789" max="11789" width="9.28515625" style="1"/>
    <col min="11790" max="11790" width="20.42578125" style="1" customWidth="1"/>
    <col min="11791" max="11791" width="23.28515625" style="1" customWidth="1"/>
    <col min="11792" max="11792" width="23.5703125" style="1" customWidth="1"/>
    <col min="11793" max="11793" width="19" style="1" customWidth="1"/>
    <col min="11794" max="11794" width="35.28515625" style="1" customWidth="1"/>
    <col min="11795" max="11795" width="23.28515625" style="1" customWidth="1"/>
    <col min="11796" max="11796" width="18.5703125" style="1" customWidth="1"/>
    <col min="11797" max="12032" width="9.28515625" style="1"/>
    <col min="12033" max="12033" width="1.7109375" style="1" customWidth="1"/>
    <col min="12034" max="12034" width="15.5703125" style="1" customWidth="1"/>
    <col min="12035" max="12035" width="22.42578125" style="1" customWidth="1"/>
    <col min="12036" max="12036" width="14.42578125" style="1" customWidth="1"/>
    <col min="12037" max="12037" width="16.42578125" style="1" customWidth="1"/>
    <col min="12038" max="12038" width="13.42578125" style="1" customWidth="1"/>
    <col min="12039" max="12039" width="11.7109375" style="1" customWidth="1"/>
    <col min="12040" max="12040" width="13.5703125" style="1" customWidth="1"/>
    <col min="12041" max="12041" width="11.28515625" style="1" customWidth="1"/>
    <col min="12042" max="12042" width="11.42578125" style="1" customWidth="1"/>
    <col min="12043" max="12043" width="10.42578125" style="1" customWidth="1"/>
    <col min="12044" max="12044" width="16.5703125" style="1" customWidth="1"/>
    <col min="12045" max="12045" width="9.28515625" style="1"/>
    <col min="12046" max="12046" width="20.42578125" style="1" customWidth="1"/>
    <col min="12047" max="12047" width="23.28515625" style="1" customWidth="1"/>
    <col min="12048" max="12048" width="23.5703125" style="1" customWidth="1"/>
    <col min="12049" max="12049" width="19" style="1" customWidth="1"/>
    <col min="12050" max="12050" width="35.28515625" style="1" customWidth="1"/>
    <col min="12051" max="12051" width="23.28515625" style="1" customWidth="1"/>
    <col min="12052" max="12052" width="18.5703125" style="1" customWidth="1"/>
    <col min="12053" max="12288" width="9.28515625" style="1"/>
    <col min="12289" max="12289" width="1.7109375" style="1" customWidth="1"/>
    <col min="12290" max="12290" width="15.5703125" style="1" customWidth="1"/>
    <col min="12291" max="12291" width="22.42578125" style="1" customWidth="1"/>
    <col min="12292" max="12292" width="14.42578125" style="1" customWidth="1"/>
    <col min="12293" max="12293" width="16.42578125" style="1" customWidth="1"/>
    <col min="12294" max="12294" width="13.42578125" style="1" customWidth="1"/>
    <col min="12295" max="12295" width="11.7109375" style="1" customWidth="1"/>
    <col min="12296" max="12296" width="13.5703125" style="1" customWidth="1"/>
    <col min="12297" max="12297" width="11.28515625" style="1" customWidth="1"/>
    <col min="12298" max="12298" width="11.42578125" style="1" customWidth="1"/>
    <col min="12299" max="12299" width="10.42578125" style="1" customWidth="1"/>
    <col min="12300" max="12300" width="16.5703125" style="1" customWidth="1"/>
    <col min="12301" max="12301" width="9.28515625" style="1"/>
    <col min="12302" max="12302" width="20.42578125" style="1" customWidth="1"/>
    <col min="12303" max="12303" width="23.28515625" style="1" customWidth="1"/>
    <col min="12304" max="12304" width="23.5703125" style="1" customWidth="1"/>
    <col min="12305" max="12305" width="19" style="1" customWidth="1"/>
    <col min="12306" max="12306" width="35.28515625" style="1" customWidth="1"/>
    <col min="12307" max="12307" width="23.28515625" style="1" customWidth="1"/>
    <col min="12308" max="12308" width="18.5703125" style="1" customWidth="1"/>
    <col min="12309" max="12544" width="9.28515625" style="1"/>
    <col min="12545" max="12545" width="1.7109375" style="1" customWidth="1"/>
    <col min="12546" max="12546" width="15.5703125" style="1" customWidth="1"/>
    <col min="12547" max="12547" width="22.42578125" style="1" customWidth="1"/>
    <col min="12548" max="12548" width="14.42578125" style="1" customWidth="1"/>
    <col min="12549" max="12549" width="16.42578125" style="1" customWidth="1"/>
    <col min="12550" max="12550" width="13.42578125" style="1" customWidth="1"/>
    <col min="12551" max="12551" width="11.7109375" style="1" customWidth="1"/>
    <col min="12552" max="12552" width="13.5703125" style="1" customWidth="1"/>
    <col min="12553" max="12553" width="11.28515625" style="1" customWidth="1"/>
    <col min="12554" max="12554" width="11.42578125" style="1" customWidth="1"/>
    <col min="12555" max="12555" width="10.42578125" style="1" customWidth="1"/>
    <col min="12556" max="12556" width="16.5703125" style="1" customWidth="1"/>
    <col min="12557" max="12557" width="9.28515625" style="1"/>
    <col min="12558" max="12558" width="20.42578125" style="1" customWidth="1"/>
    <col min="12559" max="12559" width="23.28515625" style="1" customWidth="1"/>
    <col min="12560" max="12560" width="23.5703125" style="1" customWidth="1"/>
    <col min="12561" max="12561" width="19" style="1" customWidth="1"/>
    <col min="12562" max="12562" width="35.28515625" style="1" customWidth="1"/>
    <col min="12563" max="12563" width="23.28515625" style="1" customWidth="1"/>
    <col min="12564" max="12564" width="18.5703125" style="1" customWidth="1"/>
    <col min="12565" max="12800" width="9.28515625" style="1"/>
    <col min="12801" max="12801" width="1.7109375" style="1" customWidth="1"/>
    <col min="12802" max="12802" width="15.5703125" style="1" customWidth="1"/>
    <col min="12803" max="12803" width="22.42578125" style="1" customWidth="1"/>
    <col min="12804" max="12804" width="14.42578125" style="1" customWidth="1"/>
    <col min="12805" max="12805" width="16.42578125" style="1" customWidth="1"/>
    <col min="12806" max="12806" width="13.42578125" style="1" customWidth="1"/>
    <col min="12807" max="12807" width="11.7109375" style="1" customWidth="1"/>
    <col min="12808" max="12808" width="13.5703125" style="1" customWidth="1"/>
    <col min="12809" max="12809" width="11.28515625" style="1" customWidth="1"/>
    <col min="12810" max="12810" width="11.42578125" style="1" customWidth="1"/>
    <col min="12811" max="12811" width="10.42578125" style="1" customWidth="1"/>
    <col min="12812" max="12812" width="16.5703125" style="1" customWidth="1"/>
    <col min="12813" max="12813" width="9.28515625" style="1"/>
    <col min="12814" max="12814" width="20.42578125" style="1" customWidth="1"/>
    <col min="12815" max="12815" width="23.28515625" style="1" customWidth="1"/>
    <col min="12816" max="12816" width="23.5703125" style="1" customWidth="1"/>
    <col min="12817" max="12817" width="19" style="1" customWidth="1"/>
    <col min="12818" max="12818" width="35.28515625" style="1" customWidth="1"/>
    <col min="12819" max="12819" width="23.28515625" style="1" customWidth="1"/>
    <col min="12820" max="12820" width="18.5703125" style="1" customWidth="1"/>
    <col min="12821" max="13056" width="9.28515625" style="1"/>
    <col min="13057" max="13057" width="1.7109375" style="1" customWidth="1"/>
    <col min="13058" max="13058" width="15.5703125" style="1" customWidth="1"/>
    <col min="13059" max="13059" width="22.42578125" style="1" customWidth="1"/>
    <col min="13060" max="13060" width="14.42578125" style="1" customWidth="1"/>
    <col min="13061" max="13061" width="16.42578125" style="1" customWidth="1"/>
    <col min="13062" max="13062" width="13.42578125" style="1" customWidth="1"/>
    <col min="13063" max="13063" width="11.7109375" style="1" customWidth="1"/>
    <col min="13064" max="13064" width="13.5703125" style="1" customWidth="1"/>
    <col min="13065" max="13065" width="11.28515625" style="1" customWidth="1"/>
    <col min="13066" max="13066" width="11.42578125" style="1" customWidth="1"/>
    <col min="13067" max="13067" width="10.42578125" style="1" customWidth="1"/>
    <col min="13068" max="13068" width="16.5703125" style="1" customWidth="1"/>
    <col min="13069" max="13069" width="9.28515625" style="1"/>
    <col min="13070" max="13070" width="20.42578125" style="1" customWidth="1"/>
    <col min="13071" max="13071" width="23.28515625" style="1" customWidth="1"/>
    <col min="13072" max="13072" width="23.5703125" style="1" customWidth="1"/>
    <col min="13073" max="13073" width="19" style="1" customWidth="1"/>
    <col min="13074" max="13074" width="35.28515625" style="1" customWidth="1"/>
    <col min="13075" max="13075" width="23.28515625" style="1" customWidth="1"/>
    <col min="13076" max="13076" width="18.5703125" style="1" customWidth="1"/>
    <col min="13077" max="13312" width="9.28515625" style="1"/>
    <col min="13313" max="13313" width="1.7109375" style="1" customWidth="1"/>
    <col min="13314" max="13314" width="15.5703125" style="1" customWidth="1"/>
    <col min="13315" max="13315" width="22.42578125" style="1" customWidth="1"/>
    <col min="13316" max="13316" width="14.42578125" style="1" customWidth="1"/>
    <col min="13317" max="13317" width="16.42578125" style="1" customWidth="1"/>
    <col min="13318" max="13318" width="13.42578125" style="1" customWidth="1"/>
    <col min="13319" max="13319" width="11.7109375" style="1" customWidth="1"/>
    <col min="13320" max="13320" width="13.5703125" style="1" customWidth="1"/>
    <col min="13321" max="13321" width="11.28515625" style="1" customWidth="1"/>
    <col min="13322" max="13322" width="11.42578125" style="1" customWidth="1"/>
    <col min="13323" max="13323" width="10.42578125" style="1" customWidth="1"/>
    <col min="13324" max="13324" width="16.5703125" style="1" customWidth="1"/>
    <col min="13325" max="13325" width="9.28515625" style="1"/>
    <col min="13326" max="13326" width="20.42578125" style="1" customWidth="1"/>
    <col min="13327" max="13327" width="23.28515625" style="1" customWidth="1"/>
    <col min="13328" max="13328" width="23.5703125" style="1" customWidth="1"/>
    <col min="13329" max="13329" width="19" style="1" customWidth="1"/>
    <col min="13330" max="13330" width="35.28515625" style="1" customWidth="1"/>
    <col min="13331" max="13331" width="23.28515625" style="1" customWidth="1"/>
    <col min="13332" max="13332" width="18.5703125" style="1" customWidth="1"/>
    <col min="13333" max="13568" width="9.28515625" style="1"/>
    <col min="13569" max="13569" width="1.7109375" style="1" customWidth="1"/>
    <col min="13570" max="13570" width="15.5703125" style="1" customWidth="1"/>
    <col min="13571" max="13571" width="22.42578125" style="1" customWidth="1"/>
    <col min="13572" max="13572" width="14.42578125" style="1" customWidth="1"/>
    <col min="13573" max="13573" width="16.42578125" style="1" customWidth="1"/>
    <col min="13574" max="13574" width="13.42578125" style="1" customWidth="1"/>
    <col min="13575" max="13575" width="11.7109375" style="1" customWidth="1"/>
    <col min="13576" max="13576" width="13.5703125" style="1" customWidth="1"/>
    <col min="13577" max="13577" width="11.28515625" style="1" customWidth="1"/>
    <col min="13578" max="13578" width="11.42578125" style="1" customWidth="1"/>
    <col min="13579" max="13579" width="10.42578125" style="1" customWidth="1"/>
    <col min="13580" max="13580" width="16.5703125" style="1" customWidth="1"/>
    <col min="13581" max="13581" width="9.28515625" style="1"/>
    <col min="13582" max="13582" width="20.42578125" style="1" customWidth="1"/>
    <col min="13583" max="13583" width="23.28515625" style="1" customWidth="1"/>
    <col min="13584" max="13584" width="23.5703125" style="1" customWidth="1"/>
    <col min="13585" max="13585" width="19" style="1" customWidth="1"/>
    <col min="13586" max="13586" width="35.28515625" style="1" customWidth="1"/>
    <col min="13587" max="13587" width="23.28515625" style="1" customWidth="1"/>
    <col min="13588" max="13588" width="18.5703125" style="1" customWidth="1"/>
    <col min="13589" max="13824" width="9.28515625" style="1"/>
    <col min="13825" max="13825" width="1.7109375" style="1" customWidth="1"/>
    <col min="13826" max="13826" width="15.5703125" style="1" customWidth="1"/>
    <col min="13827" max="13827" width="22.42578125" style="1" customWidth="1"/>
    <col min="13828" max="13828" width="14.42578125" style="1" customWidth="1"/>
    <col min="13829" max="13829" width="16.42578125" style="1" customWidth="1"/>
    <col min="13830" max="13830" width="13.42578125" style="1" customWidth="1"/>
    <col min="13831" max="13831" width="11.7109375" style="1" customWidth="1"/>
    <col min="13832" max="13832" width="13.5703125" style="1" customWidth="1"/>
    <col min="13833" max="13833" width="11.28515625" style="1" customWidth="1"/>
    <col min="13834" max="13834" width="11.42578125" style="1" customWidth="1"/>
    <col min="13835" max="13835" width="10.42578125" style="1" customWidth="1"/>
    <col min="13836" max="13836" width="16.5703125" style="1" customWidth="1"/>
    <col min="13837" max="13837" width="9.28515625" style="1"/>
    <col min="13838" max="13838" width="20.42578125" style="1" customWidth="1"/>
    <col min="13839" max="13839" width="23.28515625" style="1" customWidth="1"/>
    <col min="13840" max="13840" width="23.5703125" style="1" customWidth="1"/>
    <col min="13841" max="13841" width="19" style="1" customWidth="1"/>
    <col min="13842" max="13842" width="35.28515625" style="1" customWidth="1"/>
    <col min="13843" max="13843" width="23.28515625" style="1" customWidth="1"/>
    <col min="13844" max="13844" width="18.5703125" style="1" customWidth="1"/>
    <col min="13845" max="14080" width="9.28515625" style="1"/>
    <col min="14081" max="14081" width="1.7109375" style="1" customWidth="1"/>
    <col min="14082" max="14082" width="15.5703125" style="1" customWidth="1"/>
    <col min="14083" max="14083" width="22.42578125" style="1" customWidth="1"/>
    <col min="14084" max="14084" width="14.42578125" style="1" customWidth="1"/>
    <col min="14085" max="14085" width="16.42578125" style="1" customWidth="1"/>
    <col min="14086" max="14086" width="13.42578125" style="1" customWidth="1"/>
    <col min="14087" max="14087" width="11.7109375" style="1" customWidth="1"/>
    <col min="14088" max="14088" width="13.5703125" style="1" customWidth="1"/>
    <col min="14089" max="14089" width="11.28515625" style="1" customWidth="1"/>
    <col min="14090" max="14090" width="11.42578125" style="1" customWidth="1"/>
    <col min="14091" max="14091" width="10.42578125" style="1" customWidth="1"/>
    <col min="14092" max="14092" width="16.5703125" style="1" customWidth="1"/>
    <col min="14093" max="14093" width="9.28515625" style="1"/>
    <col min="14094" max="14094" width="20.42578125" style="1" customWidth="1"/>
    <col min="14095" max="14095" width="23.28515625" style="1" customWidth="1"/>
    <col min="14096" max="14096" width="23.5703125" style="1" customWidth="1"/>
    <col min="14097" max="14097" width="19" style="1" customWidth="1"/>
    <col min="14098" max="14098" width="35.28515625" style="1" customWidth="1"/>
    <col min="14099" max="14099" width="23.28515625" style="1" customWidth="1"/>
    <col min="14100" max="14100" width="18.5703125" style="1" customWidth="1"/>
    <col min="14101" max="14336" width="9.28515625" style="1"/>
    <col min="14337" max="14337" width="1.7109375" style="1" customWidth="1"/>
    <col min="14338" max="14338" width="15.5703125" style="1" customWidth="1"/>
    <col min="14339" max="14339" width="22.42578125" style="1" customWidth="1"/>
    <col min="14340" max="14340" width="14.42578125" style="1" customWidth="1"/>
    <col min="14341" max="14341" width="16.42578125" style="1" customWidth="1"/>
    <col min="14342" max="14342" width="13.42578125" style="1" customWidth="1"/>
    <col min="14343" max="14343" width="11.7109375" style="1" customWidth="1"/>
    <col min="14344" max="14344" width="13.5703125" style="1" customWidth="1"/>
    <col min="14345" max="14345" width="11.28515625" style="1" customWidth="1"/>
    <col min="14346" max="14346" width="11.42578125" style="1" customWidth="1"/>
    <col min="14347" max="14347" width="10.42578125" style="1" customWidth="1"/>
    <col min="14348" max="14348" width="16.5703125" style="1" customWidth="1"/>
    <col min="14349" max="14349" width="9.28515625" style="1"/>
    <col min="14350" max="14350" width="20.42578125" style="1" customWidth="1"/>
    <col min="14351" max="14351" width="23.28515625" style="1" customWidth="1"/>
    <col min="14352" max="14352" width="23.5703125" style="1" customWidth="1"/>
    <col min="14353" max="14353" width="19" style="1" customWidth="1"/>
    <col min="14354" max="14354" width="35.28515625" style="1" customWidth="1"/>
    <col min="14355" max="14355" width="23.28515625" style="1" customWidth="1"/>
    <col min="14356" max="14356" width="18.5703125" style="1" customWidth="1"/>
    <col min="14357" max="14592" width="9.28515625" style="1"/>
    <col min="14593" max="14593" width="1.7109375" style="1" customWidth="1"/>
    <col min="14594" max="14594" width="15.5703125" style="1" customWidth="1"/>
    <col min="14595" max="14595" width="22.42578125" style="1" customWidth="1"/>
    <col min="14596" max="14596" width="14.42578125" style="1" customWidth="1"/>
    <col min="14597" max="14597" width="16.42578125" style="1" customWidth="1"/>
    <col min="14598" max="14598" width="13.42578125" style="1" customWidth="1"/>
    <col min="14599" max="14599" width="11.7109375" style="1" customWidth="1"/>
    <col min="14600" max="14600" width="13.5703125" style="1" customWidth="1"/>
    <col min="14601" max="14601" width="11.28515625" style="1" customWidth="1"/>
    <col min="14602" max="14602" width="11.42578125" style="1" customWidth="1"/>
    <col min="14603" max="14603" width="10.42578125" style="1" customWidth="1"/>
    <col min="14604" max="14604" width="16.5703125" style="1" customWidth="1"/>
    <col min="14605" max="14605" width="9.28515625" style="1"/>
    <col min="14606" max="14606" width="20.42578125" style="1" customWidth="1"/>
    <col min="14607" max="14607" width="23.28515625" style="1" customWidth="1"/>
    <col min="14608" max="14608" width="23.5703125" style="1" customWidth="1"/>
    <col min="14609" max="14609" width="19" style="1" customWidth="1"/>
    <col min="14610" max="14610" width="35.28515625" style="1" customWidth="1"/>
    <col min="14611" max="14611" width="23.28515625" style="1" customWidth="1"/>
    <col min="14612" max="14612" width="18.5703125" style="1" customWidth="1"/>
    <col min="14613" max="14848" width="9.28515625" style="1"/>
    <col min="14849" max="14849" width="1.7109375" style="1" customWidth="1"/>
    <col min="14850" max="14850" width="15.5703125" style="1" customWidth="1"/>
    <col min="14851" max="14851" width="22.42578125" style="1" customWidth="1"/>
    <col min="14852" max="14852" width="14.42578125" style="1" customWidth="1"/>
    <col min="14853" max="14853" width="16.42578125" style="1" customWidth="1"/>
    <col min="14854" max="14854" width="13.42578125" style="1" customWidth="1"/>
    <col min="14855" max="14855" width="11.7109375" style="1" customWidth="1"/>
    <col min="14856" max="14856" width="13.5703125" style="1" customWidth="1"/>
    <col min="14857" max="14857" width="11.28515625" style="1" customWidth="1"/>
    <col min="14858" max="14858" width="11.42578125" style="1" customWidth="1"/>
    <col min="14859" max="14859" width="10.42578125" style="1" customWidth="1"/>
    <col min="14860" max="14860" width="16.5703125" style="1" customWidth="1"/>
    <col min="14861" max="14861" width="9.28515625" style="1"/>
    <col min="14862" max="14862" width="20.42578125" style="1" customWidth="1"/>
    <col min="14863" max="14863" width="23.28515625" style="1" customWidth="1"/>
    <col min="14864" max="14864" width="23.5703125" style="1" customWidth="1"/>
    <col min="14865" max="14865" width="19" style="1" customWidth="1"/>
    <col min="14866" max="14866" width="35.28515625" style="1" customWidth="1"/>
    <col min="14867" max="14867" width="23.28515625" style="1" customWidth="1"/>
    <col min="14868" max="14868" width="18.5703125" style="1" customWidth="1"/>
    <col min="14869" max="15104" width="9.28515625" style="1"/>
    <col min="15105" max="15105" width="1.7109375" style="1" customWidth="1"/>
    <col min="15106" max="15106" width="15.5703125" style="1" customWidth="1"/>
    <col min="15107" max="15107" width="22.42578125" style="1" customWidth="1"/>
    <col min="15108" max="15108" width="14.42578125" style="1" customWidth="1"/>
    <col min="15109" max="15109" width="16.42578125" style="1" customWidth="1"/>
    <col min="15110" max="15110" width="13.42578125" style="1" customWidth="1"/>
    <col min="15111" max="15111" width="11.7109375" style="1" customWidth="1"/>
    <col min="15112" max="15112" width="13.5703125" style="1" customWidth="1"/>
    <col min="15113" max="15113" width="11.28515625" style="1" customWidth="1"/>
    <col min="15114" max="15114" width="11.42578125" style="1" customWidth="1"/>
    <col min="15115" max="15115" width="10.42578125" style="1" customWidth="1"/>
    <col min="15116" max="15116" width="16.5703125" style="1" customWidth="1"/>
    <col min="15117" max="15117" width="9.28515625" style="1"/>
    <col min="15118" max="15118" width="20.42578125" style="1" customWidth="1"/>
    <col min="15119" max="15119" width="23.28515625" style="1" customWidth="1"/>
    <col min="15120" max="15120" width="23.5703125" style="1" customWidth="1"/>
    <col min="15121" max="15121" width="19" style="1" customWidth="1"/>
    <col min="15122" max="15122" width="35.28515625" style="1" customWidth="1"/>
    <col min="15123" max="15123" width="23.28515625" style="1" customWidth="1"/>
    <col min="15124" max="15124" width="18.5703125" style="1" customWidth="1"/>
    <col min="15125" max="15360" width="9.28515625" style="1"/>
    <col min="15361" max="15361" width="1.7109375" style="1" customWidth="1"/>
    <col min="15362" max="15362" width="15.5703125" style="1" customWidth="1"/>
    <col min="15363" max="15363" width="22.42578125" style="1" customWidth="1"/>
    <col min="15364" max="15364" width="14.42578125" style="1" customWidth="1"/>
    <col min="15365" max="15365" width="16.42578125" style="1" customWidth="1"/>
    <col min="15366" max="15366" width="13.42578125" style="1" customWidth="1"/>
    <col min="15367" max="15367" width="11.7109375" style="1" customWidth="1"/>
    <col min="15368" max="15368" width="13.5703125" style="1" customWidth="1"/>
    <col min="15369" max="15369" width="11.28515625" style="1" customWidth="1"/>
    <col min="15370" max="15370" width="11.42578125" style="1" customWidth="1"/>
    <col min="15371" max="15371" width="10.42578125" style="1" customWidth="1"/>
    <col min="15372" max="15372" width="16.5703125" style="1" customWidth="1"/>
    <col min="15373" max="15373" width="9.28515625" style="1"/>
    <col min="15374" max="15374" width="20.42578125" style="1" customWidth="1"/>
    <col min="15375" max="15375" width="23.28515625" style="1" customWidth="1"/>
    <col min="15376" max="15376" width="23.5703125" style="1" customWidth="1"/>
    <col min="15377" max="15377" width="19" style="1" customWidth="1"/>
    <col min="15378" max="15378" width="35.28515625" style="1" customWidth="1"/>
    <col min="15379" max="15379" width="23.28515625" style="1" customWidth="1"/>
    <col min="15380" max="15380" width="18.5703125" style="1" customWidth="1"/>
    <col min="15381" max="15616" width="9.28515625" style="1"/>
    <col min="15617" max="15617" width="1.7109375" style="1" customWidth="1"/>
    <col min="15618" max="15618" width="15.5703125" style="1" customWidth="1"/>
    <col min="15619" max="15619" width="22.42578125" style="1" customWidth="1"/>
    <col min="15620" max="15620" width="14.42578125" style="1" customWidth="1"/>
    <col min="15621" max="15621" width="16.42578125" style="1" customWidth="1"/>
    <col min="15622" max="15622" width="13.42578125" style="1" customWidth="1"/>
    <col min="15623" max="15623" width="11.7109375" style="1" customWidth="1"/>
    <col min="15624" max="15624" width="13.5703125" style="1" customWidth="1"/>
    <col min="15625" max="15625" width="11.28515625" style="1" customWidth="1"/>
    <col min="15626" max="15626" width="11.42578125" style="1" customWidth="1"/>
    <col min="15627" max="15627" width="10.42578125" style="1" customWidth="1"/>
    <col min="15628" max="15628" width="16.5703125" style="1" customWidth="1"/>
    <col min="15629" max="15629" width="9.28515625" style="1"/>
    <col min="15630" max="15630" width="20.42578125" style="1" customWidth="1"/>
    <col min="15631" max="15631" width="23.28515625" style="1" customWidth="1"/>
    <col min="15632" max="15632" width="23.5703125" style="1" customWidth="1"/>
    <col min="15633" max="15633" width="19" style="1" customWidth="1"/>
    <col min="15634" max="15634" width="35.28515625" style="1" customWidth="1"/>
    <col min="15635" max="15635" width="23.28515625" style="1" customWidth="1"/>
    <col min="15636" max="15636" width="18.5703125" style="1" customWidth="1"/>
    <col min="15637" max="15872" width="9.28515625" style="1"/>
    <col min="15873" max="15873" width="1.7109375" style="1" customWidth="1"/>
    <col min="15874" max="15874" width="15.5703125" style="1" customWidth="1"/>
    <col min="15875" max="15875" width="22.42578125" style="1" customWidth="1"/>
    <col min="15876" max="15876" width="14.42578125" style="1" customWidth="1"/>
    <col min="15877" max="15877" width="16.42578125" style="1" customWidth="1"/>
    <col min="15878" max="15878" width="13.42578125" style="1" customWidth="1"/>
    <col min="15879" max="15879" width="11.7109375" style="1" customWidth="1"/>
    <col min="15880" max="15880" width="13.5703125" style="1" customWidth="1"/>
    <col min="15881" max="15881" width="11.28515625" style="1" customWidth="1"/>
    <col min="15882" max="15882" width="11.42578125" style="1" customWidth="1"/>
    <col min="15883" max="15883" width="10.42578125" style="1" customWidth="1"/>
    <col min="15884" max="15884" width="16.5703125" style="1" customWidth="1"/>
    <col min="15885" max="15885" width="9.28515625" style="1"/>
    <col min="15886" max="15886" width="20.42578125" style="1" customWidth="1"/>
    <col min="15887" max="15887" width="23.28515625" style="1" customWidth="1"/>
    <col min="15888" max="15888" width="23.5703125" style="1" customWidth="1"/>
    <col min="15889" max="15889" width="19" style="1" customWidth="1"/>
    <col min="15890" max="15890" width="35.28515625" style="1" customWidth="1"/>
    <col min="15891" max="15891" width="23.28515625" style="1" customWidth="1"/>
    <col min="15892" max="15892" width="18.5703125" style="1" customWidth="1"/>
    <col min="15893" max="16128" width="9.28515625" style="1"/>
    <col min="16129" max="16129" width="1.7109375" style="1" customWidth="1"/>
    <col min="16130" max="16130" width="15.5703125" style="1" customWidth="1"/>
    <col min="16131" max="16131" width="22.42578125" style="1" customWidth="1"/>
    <col min="16132" max="16132" width="14.42578125" style="1" customWidth="1"/>
    <col min="16133" max="16133" width="16.42578125" style="1" customWidth="1"/>
    <col min="16134" max="16134" width="13.42578125" style="1" customWidth="1"/>
    <col min="16135" max="16135" width="11.7109375" style="1" customWidth="1"/>
    <col min="16136" max="16136" width="13.5703125" style="1" customWidth="1"/>
    <col min="16137" max="16137" width="11.28515625" style="1" customWidth="1"/>
    <col min="16138" max="16138" width="11.42578125" style="1" customWidth="1"/>
    <col min="16139" max="16139" width="10.42578125" style="1" customWidth="1"/>
    <col min="16140" max="16140" width="16.5703125" style="1" customWidth="1"/>
    <col min="16141" max="16141" width="9.28515625" style="1"/>
    <col min="16142" max="16142" width="20.42578125" style="1" customWidth="1"/>
    <col min="16143" max="16143" width="23.28515625" style="1" customWidth="1"/>
    <col min="16144" max="16144" width="23.5703125" style="1" customWidth="1"/>
    <col min="16145" max="16145" width="19" style="1" customWidth="1"/>
    <col min="16146" max="16146" width="35.28515625" style="1" customWidth="1"/>
    <col min="16147" max="16147" width="23.28515625" style="1" customWidth="1"/>
    <col min="16148" max="16148" width="18.5703125" style="1" customWidth="1"/>
    <col min="16149" max="16384" width="9.28515625" style="1"/>
  </cols>
  <sheetData>
    <row r="2" spans="1:14" customFormat="1" ht="6" customHeight="1" thickBot="1">
      <c r="A2" s="49"/>
      <c r="C2" s="49"/>
    </row>
    <row r="3" spans="1:14" ht="44.25" customHeight="1" thickBot="1">
      <c r="C3" s="1315" t="s">
        <v>184</v>
      </c>
      <c r="D3" s="1316"/>
      <c r="E3" s="1316"/>
      <c r="F3" s="1316"/>
      <c r="G3" s="1316"/>
      <c r="H3" s="1316"/>
      <c r="I3" s="1316"/>
      <c r="J3" s="1316"/>
      <c r="K3" s="1317"/>
    </row>
    <row r="4" spans="1:14" ht="28.5" customHeight="1">
      <c r="C4" s="1318" t="s">
        <v>0</v>
      </c>
      <c r="D4" s="1319"/>
      <c r="E4" s="1319"/>
      <c r="F4" s="1319"/>
      <c r="G4" s="1319"/>
      <c r="H4" s="1319"/>
      <c r="I4" s="1319"/>
      <c r="J4" s="1319"/>
      <c r="K4" s="1320"/>
    </row>
    <row r="5" spans="1:14" ht="16.5" thickBot="1">
      <c r="C5" s="1321" t="str">
        <f>"CUSTOMER INFORMATION ("&amp;Utility_Name_Cap&amp;" ACCOUNT HOLDER)"</f>
        <v>CUSTOMER INFORMATION (PEPCO ACCOUNT HOLDER)</v>
      </c>
      <c r="D5" s="1322"/>
      <c r="E5" s="1322"/>
      <c r="F5" s="1322"/>
      <c r="G5" s="1322"/>
      <c r="H5" s="1322"/>
      <c r="I5" s="1322"/>
      <c r="J5" s="1322"/>
      <c r="K5" s="1323"/>
    </row>
    <row r="6" spans="1:14" ht="16.5" customHeight="1">
      <c r="C6" s="516" t="s">
        <v>1</v>
      </c>
      <c r="D6" s="1180"/>
      <c r="E6" s="1292"/>
      <c r="F6" s="1292"/>
      <c r="G6" s="1292"/>
      <c r="H6" s="1292"/>
      <c r="I6" s="1292"/>
      <c r="J6" s="1292"/>
      <c r="K6" s="1293"/>
    </row>
    <row r="7" spans="1:14" ht="16.5" customHeight="1">
      <c r="C7" s="517" t="s">
        <v>581</v>
      </c>
      <c r="D7" s="878"/>
      <c r="E7" s="1324" t="s">
        <v>582</v>
      </c>
      <c r="F7" s="1156"/>
      <c r="G7" s="1300"/>
      <c r="H7" s="1302"/>
      <c r="I7" s="1325" t="str">
        <f>IF(AND(D7="",G7=""),"",IF(AND(ISTEXT(D7),G7=""),"&lt;-Use drop down menu to complete.",""))</f>
        <v/>
      </c>
      <c r="J7" s="1326"/>
      <c r="K7" s="1327"/>
    </row>
    <row r="8" spans="1:14" ht="16.5" customHeight="1">
      <c r="C8" s="518" t="s">
        <v>2</v>
      </c>
      <c r="D8" s="1180"/>
      <c r="E8" s="1292"/>
      <c r="F8" s="1292"/>
      <c r="G8" s="1292"/>
      <c r="H8" s="1292"/>
      <c r="I8" s="1292"/>
      <c r="J8" s="1292"/>
      <c r="K8" s="1293"/>
    </row>
    <row r="9" spans="1:14" ht="16.5" customHeight="1">
      <c r="C9" s="518" t="s">
        <v>3</v>
      </c>
      <c r="D9" s="1180"/>
      <c r="E9" s="1181"/>
      <c r="F9" s="519" t="s">
        <v>4</v>
      </c>
      <c r="G9" s="1180" t="s">
        <v>18</v>
      </c>
      <c r="H9" s="1181"/>
      <c r="I9" s="520" t="s">
        <v>5</v>
      </c>
      <c r="J9" s="1180"/>
      <c r="K9" s="1293"/>
    </row>
    <row r="10" spans="1:14" ht="16.5" customHeight="1">
      <c r="C10" s="518" t="s">
        <v>6</v>
      </c>
      <c r="D10" s="1180"/>
      <c r="E10" s="1292"/>
      <c r="F10" s="1292"/>
      <c r="G10" s="1181"/>
      <c r="H10" s="519" t="s">
        <v>7</v>
      </c>
      <c r="I10" s="1312"/>
      <c r="J10" s="1313"/>
      <c r="K10" s="1314"/>
    </row>
    <row r="11" spans="1:14" ht="16.5" customHeight="1">
      <c r="C11" s="518" t="s">
        <v>584</v>
      </c>
      <c r="D11" s="1295"/>
      <c r="E11" s="1296"/>
      <c r="F11" s="1311"/>
      <c r="G11" s="521" t="s">
        <v>9</v>
      </c>
      <c r="H11" s="1295"/>
      <c r="I11" s="1296"/>
      <c r="J11" s="1296"/>
      <c r="K11" s="1297"/>
    </row>
    <row r="12" spans="1:14" ht="16.5" customHeight="1">
      <c r="C12" s="874" t="s">
        <v>617</v>
      </c>
      <c r="D12" s="1180"/>
      <c r="E12" s="1292"/>
      <c r="F12" s="1292"/>
      <c r="G12" s="1181"/>
      <c r="H12" s="1298"/>
      <c r="I12" s="1298"/>
      <c r="J12" s="1298"/>
      <c r="K12" s="1299"/>
    </row>
    <row r="13" spans="1:14" ht="16.5" customHeight="1">
      <c r="C13" s="518" t="s">
        <v>11</v>
      </c>
      <c r="D13" s="1300"/>
      <c r="E13" s="1301"/>
      <c r="F13" s="1301"/>
      <c r="G13" s="1302"/>
      <c r="H13" s="519" t="s">
        <v>7</v>
      </c>
      <c r="I13" s="1303"/>
      <c r="J13" s="1304"/>
      <c r="K13" s="1305"/>
    </row>
    <row r="14" spans="1:14" ht="16.5" customHeight="1">
      <c r="C14" s="516" t="s">
        <v>8</v>
      </c>
      <c r="D14" s="1306"/>
      <c r="E14" s="1307"/>
      <c r="F14" s="1308"/>
      <c r="G14" s="521" t="s">
        <v>10</v>
      </c>
      <c r="H14" s="1300"/>
      <c r="I14" s="1301"/>
      <c r="J14" s="1301"/>
      <c r="K14" s="1309"/>
    </row>
    <row r="15" spans="1:14" ht="6" customHeight="1">
      <c r="C15" s="5"/>
      <c r="D15" s="876"/>
      <c r="E15" s="876"/>
      <c r="F15" s="876"/>
      <c r="G15" s="6"/>
      <c r="H15" s="876"/>
      <c r="I15" s="876"/>
      <c r="J15" s="876"/>
      <c r="K15" s="877"/>
    </row>
    <row r="16" spans="1:14" ht="16.5" customHeight="1">
      <c r="C16" s="1177" t="s">
        <v>583</v>
      </c>
      <c r="D16" s="1178"/>
      <c r="E16" s="1179"/>
      <c r="F16" s="1157" t="s">
        <v>325</v>
      </c>
      <c r="G16" s="1158"/>
      <c r="H16" s="1310"/>
      <c r="I16" s="1276"/>
      <c r="J16" s="1277"/>
      <c r="K16" s="1278"/>
      <c r="M16" s="1294"/>
      <c r="N16" s="1294"/>
    </row>
    <row r="17" spans="2:14" ht="16.5" customHeight="1" thickBot="1">
      <c r="C17" s="921" t="str">
        <f>IF(AND(D6="",D10="",I10="",D8="",D9="",G9="",J9="",D11="",D12="",D13="",D14="",I13="",D14="",H14="",D7="",G7="",F16=""),"",IF(OR(D6="",D10="",I10="",D8="",D9="",G9="",J9="",D11="",D12="",D13="",D14="",I13="",D14="",H14="",D7="",G7="",F16=""),"Information is missing in the above section. Please complete fully.",""))</f>
        <v>Information is missing in the above section. Please complete fully.</v>
      </c>
      <c r="D17" s="922"/>
      <c r="E17" s="923"/>
      <c r="F17" s="924"/>
      <c r="G17" s="924"/>
      <c r="H17" s="924"/>
      <c r="I17" s="925"/>
      <c r="J17" s="925"/>
      <c r="K17" s="926"/>
      <c r="M17" s="12"/>
      <c r="N17" s="12"/>
    </row>
    <row r="18" spans="2:14" ht="16.5" customHeight="1" thickBot="1">
      <c r="C18" s="1194" t="s">
        <v>913</v>
      </c>
      <c r="D18" s="1195"/>
      <c r="E18" s="1195"/>
      <c r="F18" s="1195"/>
      <c r="G18" s="1195"/>
      <c r="H18" s="1195"/>
      <c r="I18" s="1195"/>
      <c r="J18" s="1195"/>
      <c r="K18" s="1196"/>
    </row>
    <row r="19" spans="2:14" ht="16.5" customHeight="1">
      <c r="C19" s="517" t="s">
        <v>12</v>
      </c>
      <c r="D19" s="1283"/>
      <c r="E19" s="1284"/>
      <c r="F19" s="1285"/>
      <c r="G19" s="1286" t="s">
        <v>13</v>
      </c>
      <c r="H19" s="1287"/>
      <c r="I19" s="1288"/>
      <c r="J19" s="1289"/>
      <c r="K19" s="1290"/>
    </row>
    <row r="20" spans="2:14" ht="16.5" customHeight="1">
      <c r="C20" s="517" t="s">
        <v>14</v>
      </c>
      <c r="D20" s="1153"/>
      <c r="E20" s="1173"/>
      <c r="F20" s="1291" t="s">
        <v>15</v>
      </c>
      <c r="G20" s="1179"/>
      <c r="H20" s="1153"/>
      <c r="I20" s="1203"/>
      <c r="J20" s="1203"/>
      <c r="K20" s="1154"/>
    </row>
    <row r="21" spans="2:14" ht="16.5" customHeight="1">
      <c r="B21" s="256"/>
      <c r="C21" s="516" t="s">
        <v>16</v>
      </c>
      <c r="D21" s="1153"/>
      <c r="E21" s="1203"/>
      <c r="F21" s="1203"/>
      <c r="G21" s="1203"/>
      <c r="H21" s="1173"/>
      <c r="I21" s="1276"/>
      <c r="J21" s="1277"/>
      <c r="K21" s="1278"/>
    </row>
    <row r="22" spans="2:14" ht="16.5" customHeight="1">
      <c r="B22" s="256"/>
      <c r="C22" s="517" t="s">
        <v>17</v>
      </c>
      <c r="D22" s="1180"/>
      <c r="E22" s="1292"/>
      <c r="F22" s="1292"/>
      <c r="G22" s="1292"/>
      <c r="H22" s="1292"/>
      <c r="I22" s="1292"/>
      <c r="J22" s="1292"/>
      <c r="K22" s="1293"/>
    </row>
    <row r="23" spans="2:14">
      <c r="B23" s="256"/>
      <c r="C23" s="517" t="s">
        <v>3</v>
      </c>
      <c r="D23" s="1180"/>
      <c r="E23" s="1181"/>
      <c r="F23" s="523" t="s">
        <v>4</v>
      </c>
      <c r="G23" s="1279"/>
      <c r="H23" s="1280"/>
      <c r="I23" s="524" t="s">
        <v>5</v>
      </c>
      <c r="J23" s="1281"/>
      <c r="K23" s="1282"/>
    </row>
    <row r="24" spans="2:14">
      <c r="B24" s="256"/>
      <c r="C24" s="1241" t="str">
        <f>Utility_Name&amp;" Electric Account Number at Project Site:"</f>
        <v>Pepco Electric Account Number at Project Site:</v>
      </c>
      <c r="D24" s="1242"/>
      <c r="E24" s="1243"/>
      <c r="F24" s="1244"/>
      <c r="G24" s="1244"/>
      <c r="H24" s="1244"/>
      <c r="I24" s="1244"/>
      <c r="J24" s="1244"/>
      <c r="K24" s="1245"/>
    </row>
    <row r="25" spans="2:14" customFormat="1" ht="15.75" thickBot="1">
      <c r="B25" s="256"/>
      <c r="C25" s="522" t="s">
        <v>576</v>
      </c>
      <c r="D25" s="525"/>
      <c r="E25" s="526"/>
      <c r="F25" s="259"/>
      <c r="G25" s="1264"/>
      <c r="H25" s="1265"/>
      <c r="I25" s="1265"/>
      <c r="J25" s="1265"/>
      <c r="K25" s="1266"/>
      <c r="L25" s="1"/>
    </row>
    <row r="26" spans="2:14" customFormat="1" ht="14.65" hidden="1" customHeight="1">
      <c r="B26" s="256"/>
      <c r="C26" s="1267" t="s">
        <v>577</v>
      </c>
      <c r="D26" s="1268"/>
      <c r="E26" s="1268"/>
      <c r="F26" s="1268"/>
      <c r="G26" s="1268"/>
      <c r="H26" s="1268"/>
      <c r="I26" s="1268"/>
      <c r="J26" s="292"/>
      <c r="K26" s="293"/>
      <c r="L26" s="1"/>
    </row>
    <row r="27" spans="2:14" customFormat="1" ht="14.65" hidden="1" customHeight="1">
      <c r="B27" s="256"/>
      <c r="C27" s="1269"/>
      <c r="D27" s="1270"/>
      <c r="E27" s="1271"/>
      <c r="F27" s="281"/>
      <c r="G27" s="282"/>
      <c r="H27" s="282"/>
      <c r="I27" s="282"/>
      <c r="J27" s="254"/>
      <c r="K27" s="255"/>
      <c r="L27" s="1"/>
    </row>
    <row r="28" spans="2:14" customFormat="1" ht="14.65" hidden="1" customHeight="1">
      <c r="B28" s="256"/>
      <c r="C28" s="283" t="s">
        <v>578</v>
      </c>
      <c r="D28" s="284"/>
      <c r="E28" s="285"/>
      <c r="F28" s="286"/>
      <c r="G28" s="286"/>
      <c r="H28" s="286"/>
      <c r="I28" s="286"/>
      <c r="J28" s="257"/>
      <c r="K28" s="258"/>
      <c r="L28" s="1"/>
    </row>
    <row r="29" spans="2:14" customFormat="1" ht="14.65" hidden="1" customHeight="1">
      <c r="B29" s="256"/>
      <c r="C29" s="287" t="s">
        <v>618</v>
      </c>
      <c r="D29" s="288"/>
      <c r="E29" s="1274"/>
      <c r="F29" s="1275"/>
      <c r="G29" s="289"/>
      <c r="H29" s="289"/>
      <c r="I29" s="289"/>
      <c r="J29" s="265"/>
      <c r="K29" s="266"/>
      <c r="L29" s="1"/>
    </row>
    <row r="30" spans="2:14" customFormat="1" ht="15" hidden="1" customHeight="1" thickBot="1">
      <c r="B30" s="261"/>
      <c r="C30" s="1272" t="s">
        <v>579</v>
      </c>
      <c r="D30" s="1273"/>
      <c r="E30" s="1333"/>
      <c r="F30" s="1334"/>
      <c r="G30" s="1335"/>
      <c r="H30" s="290" t="s">
        <v>580</v>
      </c>
      <c r="I30" s="883"/>
      <c r="J30" s="259"/>
      <c r="K30" s="260"/>
      <c r="L30" s="1"/>
    </row>
    <row r="31" spans="2:14" ht="6" hidden="1" customHeight="1">
      <c r="B31" s="256"/>
      <c r="C31" s="5"/>
      <c r="D31" s="876"/>
      <c r="E31" s="876"/>
      <c r="F31" s="876"/>
      <c r="G31" s="6"/>
      <c r="H31" s="876"/>
      <c r="I31" s="876"/>
      <c r="J31" s="876"/>
      <c r="K31" s="877"/>
    </row>
    <row r="32" spans="2:14" ht="14.65" hidden="1" customHeight="1">
      <c r="B32" s="256"/>
      <c r="C32" s="1246" t="s">
        <v>19</v>
      </c>
      <c r="D32" s="1247"/>
      <c r="E32" s="1248"/>
      <c r="F32" s="13"/>
      <c r="G32" s="14" t="s">
        <v>20</v>
      </c>
      <c r="H32" s="1249"/>
      <c r="I32" s="1250"/>
      <c r="J32" s="1250"/>
      <c r="K32" s="1251"/>
    </row>
    <row r="33" spans="1:14" ht="30.75" hidden="1" customHeight="1">
      <c r="B33" s="256"/>
      <c r="C33" s="1255" t="s">
        <v>21</v>
      </c>
      <c r="D33" s="1256"/>
      <c r="E33" s="1256"/>
      <c r="F33" s="1257"/>
      <c r="G33" s="15"/>
      <c r="H33" s="1252"/>
      <c r="I33" s="1253"/>
      <c r="J33" s="1253"/>
      <c r="K33" s="1254"/>
    </row>
    <row r="34" spans="1:14" ht="16.5" hidden="1" customHeight="1" thickBot="1">
      <c r="B34" s="256"/>
      <c r="C34" s="1346" t="str">
        <f>IF(AND(I19="",D20="",D21="",D22="",D23="",J23="",F24="",F25=""),"",IF(OR(I19="",D20="",D21="",D22="",D23="",J23="",F24="",F25=""),"Information is missing in the above section. Please complete fully.",""))</f>
        <v/>
      </c>
      <c r="D34" s="1347"/>
      <c r="E34" s="1347"/>
      <c r="F34" s="1347"/>
      <c r="G34" s="1347"/>
      <c r="H34" s="1347"/>
      <c r="I34" s="1347"/>
      <c r="J34" s="1347"/>
      <c r="K34" s="1348"/>
      <c r="M34" s="12"/>
      <c r="N34" s="12"/>
    </row>
    <row r="35" spans="1:14" ht="16.5" thickBot="1">
      <c r="B35" s="256"/>
      <c r="C35" s="1194" t="s">
        <v>720</v>
      </c>
      <c r="D35" s="1195"/>
      <c r="E35" s="1195"/>
      <c r="F35" s="1195"/>
      <c r="G35" s="1195"/>
      <c r="H35" s="1195"/>
      <c r="I35" s="1195"/>
      <c r="J35" s="1195"/>
      <c r="K35" s="1196"/>
    </row>
    <row r="36" spans="1:14">
      <c r="B36" s="256"/>
      <c r="C36" s="882" t="s">
        <v>1</v>
      </c>
      <c r="D36" s="1258"/>
      <c r="E36" s="1259"/>
      <c r="F36" s="1260"/>
      <c r="G36" s="1261" t="s">
        <v>6</v>
      </c>
      <c r="H36" s="1262"/>
      <c r="I36" s="1258"/>
      <c r="J36" s="1259"/>
      <c r="K36" s="1263"/>
    </row>
    <row r="37" spans="1:14">
      <c r="C37" s="518" t="s">
        <v>985</v>
      </c>
      <c r="D37" s="1306"/>
      <c r="E37" s="1307"/>
      <c r="F37" s="1308"/>
      <c r="G37" s="1324" t="s">
        <v>585</v>
      </c>
      <c r="H37" s="1156"/>
      <c r="I37" s="1336"/>
      <c r="J37" s="1337"/>
      <c r="K37" s="1338"/>
    </row>
    <row r="38" spans="1:14">
      <c r="C38" s="874" t="s">
        <v>10</v>
      </c>
      <c r="D38" s="1339"/>
      <c r="E38" s="1340"/>
      <c r="F38" s="1341"/>
      <c r="G38" s="528" t="s">
        <v>9</v>
      </c>
      <c r="H38" s="1339"/>
      <c r="I38" s="1340"/>
      <c r="J38" s="1340"/>
      <c r="K38" s="1342"/>
    </row>
    <row r="39" spans="1:14">
      <c r="C39" s="874" t="s">
        <v>22</v>
      </c>
      <c r="D39" s="1180"/>
      <c r="E39" s="1292"/>
      <c r="F39" s="1292"/>
      <c r="G39" s="1292"/>
      <c r="H39" s="1292"/>
      <c r="I39" s="1292"/>
      <c r="J39" s="1292"/>
      <c r="K39" s="1293"/>
    </row>
    <row r="40" spans="1:14">
      <c r="C40" s="517" t="s">
        <v>3</v>
      </c>
      <c r="D40" s="1343"/>
      <c r="E40" s="1344"/>
      <c r="F40" s="523" t="s">
        <v>4</v>
      </c>
      <c r="G40" s="1153" t="s">
        <v>18</v>
      </c>
      <c r="H40" s="1173"/>
      <c r="I40" s="524" t="s">
        <v>5</v>
      </c>
      <c r="J40" s="1345"/>
      <c r="K40" s="1282"/>
    </row>
    <row r="41" spans="1:14">
      <c r="A41" s="16"/>
      <c r="C41" s="1155" t="s">
        <v>23</v>
      </c>
      <c r="D41" s="1156"/>
      <c r="E41" s="880"/>
      <c r="F41" s="262"/>
      <c r="G41" s="263"/>
      <c r="H41" s="263"/>
      <c r="I41" s="263"/>
      <c r="J41" s="263"/>
      <c r="K41" s="264"/>
    </row>
    <row r="42" spans="1:14" ht="17.25" customHeight="1">
      <c r="C42" s="1177" t="s">
        <v>586</v>
      </c>
      <c r="D42" s="1178"/>
      <c r="E42" s="1179"/>
      <c r="F42" s="13" t="s">
        <v>50</v>
      </c>
      <c r="G42" s="881"/>
      <c r="H42" s="875"/>
      <c r="I42" s="875"/>
      <c r="J42" s="875"/>
      <c r="K42" s="527"/>
    </row>
    <row r="43" spans="1:14" ht="17.25" customHeight="1">
      <c r="A43" s="16"/>
      <c r="C43" s="879" t="s">
        <v>587</v>
      </c>
      <c r="D43" s="1306"/>
      <c r="E43" s="1307"/>
      <c r="F43" s="1308"/>
      <c r="G43" s="881"/>
      <c r="H43" s="875"/>
      <c r="I43" s="875"/>
      <c r="J43" s="875"/>
      <c r="K43" s="527"/>
    </row>
    <row r="44" spans="1:14" ht="17.25" hidden="1" customHeight="1" thickBot="1">
      <c r="A44" s="16"/>
      <c r="C44" s="267" t="s">
        <v>588</v>
      </c>
      <c r="D44" s="1328"/>
      <c r="E44" s="1329"/>
      <c r="F44" s="1330"/>
      <c r="G44" s="268" t="s">
        <v>589</v>
      </c>
      <c r="H44" s="269"/>
      <c r="I44" s="270"/>
      <c r="J44" s="1331"/>
      <c r="K44" s="1332"/>
    </row>
    <row r="45" spans="1:14" ht="16.149999999999999" customHeight="1" thickBot="1">
      <c r="C45" s="927" t="str">
        <f>IF(AND(D36="",I36="",D37="",I37="",D38="",D39="",D40="",G40="",J40=""),"",IF(OR(D36="",I36="",D37="",I37="",D38="",D39="",D40="",G40="",J40=""),"Information is missing in the above section. Please complete fully.",""))</f>
        <v>Information is missing in the above section. Please complete fully.</v>
      </c>
      <c r="D45" s="928"/>
      <c r="E45" s="928"/>
      <c r="F45" s="929"/>
      <c r="G45" s="929"/>
      <c r="H45" s="929"/>
      <c r="I45" s="930"/>
      <c r="J45" s="930"/>
      <c r="K45" s="931"/>
      <c r="M45" s="12"/>
      <c r="N45" s="12"/>
    </row>
    <row r="46" spans="1:14" ht="16.5" thickBot="1">
      <c r="C46" s="1194" t="s">
        <v>914</v>
      </c>
      <c r="D46" s="1195"/>
      <c r="E46" s="1195"/>
      <c r="F46" s="1195"/>
      <c r="G46" s="1195"/>
      <c r="H46" s="1195"/>
      <c r="I46" s="1195"/>
      <c r="J46" s="1195"/>
      <c r="K46" s="1196"/>
    </row>
    <row r="47" spans="1:14" ht="19.5" hidden="1" customHeight="1" outlineLevel="1">
      <c r="B47" s="302" t="s">
        <v>667</v>
      </c>
      <c r="C47" s="249" t="s">
        <v>566</v>
      </c>
      <c r="D47" s="251">
        <f>'5. Project Implementation'!$D$7</f>
        <v>0</v>
      </c>
      <c r="E47" s="305">
        <f>'5. Project Implementation'!$D$7</f>
        <v>0</v>
      </c>
      <c r="F47" s="321"/>
      <c r="G47" s="321"/>
      <c r="H47" s="322"/>
      <c r="I47" s="306"/>
      <c r="J47" s="306"/>
      <c r="K47" s="307"/>
    </row>
    <row r="48" spans="1:14" ht="1.9" hidden="1" customHeight="1" collapsed="1" thickBot="1">
      <c r="B48" s="1"/>
      <c r="C48" s="297"/>
      <c r="D48" s="298"/>
      <c r="E48" s="247"/>
      <c r="F48" s="248"/>
      <c r="G48" s="318"/>
      <c r="H48" s="319"/>
      <c r="I48" s="300"/>
      <c r="J48" s="300"/>
      <c r="K48" s="301"/>
    </row>
    <row r="49" spans="2:13" ht="18.75" customHeight="1" thickBot="1">
      <c r="B49" s="256"/>
      <c r="C49" s="333" t="s">
        <v>761</v>
      </c>
      <c r="D49" s="316">
        <f>$E$69*RefApplication!L13</f>
        <v>0</v>
      </c>
      <c r="E49" s="829" t="str">
        <f>"Measure "&amp;RefApplication!J13</f>
        <v>Measure 650100</v>
      </c>
      <c r="F49" s="1230"/>
      <c r="G49" s="1231"/>
      <c r="H49" s="1231"/>
      <c r="I49" s="315"/>
      <c r="J49" s="1232"/>
      <c r="K49" s="1233"/>
      <c r="M49" s="320"/>
    </row>
    <row r="50" spans="2:13" ht="18.75" customHeight="1" thickBot="1">
      <c r="B50" s="256"/>
      <c r="C50" s="333" t="s">
        <v>762</v>
      </c>
      <c r="D50" s="316">
        <f>$E$69*RefApplication!L14</f>
        <v>0</v>
      </c>
      <c r="E50" s="829" t="str">
        <f>"Measure "&amp;RefApplication!J14</f>
        <v>Measure 650110</v>
      </c>
      <c r="F50" s="1230"/>
      <c r="G50" s="1231"/>
      <c r="H50" s="1231"/>
      <c r="I50" s="315"/>
      <c r="J50" s="1232"/>
      <c r="K50" s="1233"/>
    </row>
    <row r="51" spans="2:13" ht="18.75" customHeight="1" thickBot="1">
      <c r="B51" s="256"/>
      <c r="C51" s="334" t="s">
        <v>769</v>
      </c>
      <c r="D51" s="317">
        <f>E69-D50-D49</f>
        <v>0</v>
      </c>
      <c r="E51" s="829" t="str">
        <f>"Measure "&amp;RefApplication!J15</f>
        <v>Measure 650120</v>
      </c>
      <c r="F51" s="1230"/>
      <c r="G51" s="1231"/>
      <c r="H51" s="1231"/>
      <c r="I51" s="315"/>
      <c r="J51" s="1232"/>
      <c r="K51" s="1233"/>
    </row>
    <row r="52" spans="2:13" ht="36" hidden="1" customHeight="1" thickBot="1">
      <c r="C52" s="1238" t="str">
        <f>TRIM(G53)</f>
        <v/>
      </c>
      <c r="D52" s="1239"/>
      <c r="E52" s="1239"/>
      <c r="F52" s="1239"/>
      <c r="G52" s="1239"/>
      <c r="H52" s="1239"/>
      <c r="I52" s="1239"/>
      <c r="J52" s="1239"/>
      <c r="K52" s="1240"/>
    </row>
    <row r="53" spans="2:13" ht="12.75" hidden="1" customHeight="1" outlineLevel="1" thickBot="1">
      <c r="B53" s="302" t="s">
        <v>667</v>
      </c>
      <c r="C53" s="335" t="str">
        <f>IF($H$58=1,"     *Incentive has been limited to 50% of costs","")</f>
        <v/>
      </c>
      <c r="D53" s="336"/>
      <c r="E53" s="336"/>
      <c r="F53" s="337"/>
      <c r="G53" s="338" t="str">
        <f>C53&amp;C54&amp;C55&amp;C56</f>
        <v/>
      </c>
      <c r="H53" s="338"/>
      <c r="I53" s="338"/>
      <c r="J53" s="338"/>
      <c r="K53" s="339"/>
    </row>
    <row r="54" spans="2:13" ht="12.75" hidden="1" customHeight="1" outlineLevel="1">
      <c r="B54" s="302" t="s">
        <v>667</v>
      </c>
      <c r="C54" s="335" t="str">
        <f>IF($I$58=1,"     *Incentive has been limited to $2,500,000 per project","")</f>
        <v/>
      </c>
      <c r="D54" s="341"/>
      <c r="E54" s="341"/>
      <c r="F54" s="341"/>
      <c r="G54" s="342"/>
      <c r="H54" s="342"/>
      <c r="I54" s="323"/>
      <c r="J54" s="343"/>
      <c r="K54" s="344"/>
    </row>
    <row r="55" spans="2:13" ht="12.75" hidden="1" customHeight="1" outlineLevel="1">
      <c r="B55" s="302" t="s">
        <v>667</v>
      </c>
      <c r="C55" s="340"/>
      <c r="D55" s="341"/>
      <c r="E55" s="341"/>
      <c r="F55" s="341"/>
      <c r="G55" s="342"/>
      <c r="H55" s="342"/>
      <c r="I55" s="323"/>
      <c r="J55" s="343"/>
      <c r="K55" s="344"/>
    </row>
    <row r="56" spans="2:13" ht="12.75" hidden="1" customHeight="1" outlineLevel="1" thickBot="1">
      <c r="B56" s="302" t="s">
        <v>667</v>
      </c>
      <c r="C56" s="345"/>
      <c r="D56" s="346"/>
      <c r="E56" s="346"/>
      <c r="F56" s="346"/>
      <c r="G56" s="347"/>
      <c r="H56" s="347"/>
      <c r="I56" s="324"/>
      <c r="J56" s="348"/>
      <c r="K56" s="349"/>
    </row>
    <row r="57" spans="2:13" ht="29.25" hidden="1" customHeight="1" outlineLevel="1">
      <c r="B57" s="302" t="s">
        <v>667</v>
      </c>
      <c r="C57" s="350"/>
      <c r="D57" s="303" t="s">
        <v>666</v>
      </c>
      <c r="E57" s="371"/>
      <c r="F57" s="371" t="s">
        <v>674</v>
      </c>
      <c r="G57" s="371" t="s">
        <v>772</v>
      </c>
      <c r="H57" s="371" t="s">
        <v>773</v>
      </c>
      <c r="I57" s="371" t="s">
        <v>774</v>
      </c>
      <c r="J57" s="343"/>
      <c r="K57" s="344"/>
    </row>
    <row r="58" spans="2:13" ht="14.65" hidden="1" customHeight="1" outlineLevel="1">
      <c r="B58" s="302" t="s">
        <v>667</v>
      </c>
      <c r="C58" s="350" t="s">
        <v>771</v>
      </c>
      <c r="D58" s="1010">
        <f>IF($J$69=0,0,
  IF($J$69&lt;=Tier1kW,$J$69,Tier1kW)*Tier1Incentive +
  IF(AND($J$69&gt;Tier1kW,$J$69&lt;=Tier2kW),($J$69-Tier1kW)*Tier2Incentive,IF($J$69&gt;Tier2kW,(Tier2kW-Tier1kW)*Tier2Incentive,0)) +
  IF(AND($J$69&gt;Tier2kW,$J$69&lt;=Tier3kW),($J$69-Tier2kW)*Tier3Incentive,IF($J$69&gt;Tier3kW,(Tier3kW-Tier2kW)*Tier3Incentive,0))+
  IF($J$69&gt;Tier3kW,($J$69-Tier3kW)*Tier4Incentive,0))</f>
        <v>0</v>
      </c>
      <c r="E58" s="311"/>
      <c r="F58" s="311">
        <f>MIN(C58,CostCap_CHP*$D$47)</f>
        <v>0</v>
      </c>
      <c r="G58" s="311">
        <f>MIN(D58,Cap_CHP)</f>
        <v>0</v>
      </c>
      <c r="H58" s="86">
        <f>IF($D58&lt;=F58,0,1)</f>
        <v>0</v>
      </c>
      <c r="I58" s="86">
        <f>IF($D58&lt;=G58,0,1)</f>
        <v>0</v>
      </c>
      <c r="J58" s="343"/>
      <c r="K58" s="344"/>
      <c r="M58" s="303">
        <f>IF($J$69=0,0,IF($J$69&lt;=Threshold,$J$69*Incentive_kW_LEThreshold,((Threshold*Incentive_kW_LEThreshold)+($J$69-Threshold)*Incentive_kW_GtThreshold)))</f>
        <v>0</v>
      </c>
    </row>
    <row r="59" spans="2:13" ht="14.65" hidden="1" customHeight="1" outlineLevel="1">
      <c r="B59" s="302" t="s">
        <v>667</v>
      </c>
      <c r="C59" s="350" t="s">
        <v>1039</v>
      </c>
      <c r="D59" s="1010">
        <f>IF($J$69=0,0,
  IF($J$69&lt;=Tier1kW,$J$69,Tier1kW)*Tier1Incentive +
  IF(AND($J$69&gt;Tier1kW,$J$69&lt;=Tier2kW),($J$69-Tier1kW)*Tier2Incentive,IF($J$69&gt;Tier2kW,(Tier2kW-Tier1kW)*Tier2Incentive,0)) +
  IF(AND($J$69&gt;Tier2kW,$J$69&lt;=Tier3kW),($J$69-Tier2kW)*Tier3Incentive,IF($J$69&gt;Tier3kW,(Tier3kW-Tier2kW)*Tier3Incentive,0))+
  IF($J$69&gt;Tier3kW,($J$69-Tier3kW)*Tier4Incentive,0))</f>
        <v>0</v>
      </c>
      <c r="E59" s="999"/>
      <c r="F59" s="351"/>
      <c r="G59" s="311"/>
      <c r="H59" s="86"/>
      <c r="I59" s="86"/>
      <c r="J59" s="343"/>
      <c r="K59" s="344"/>
    </row>
    <row r="60" spans="2:13" ht="14.65" hidden="1" customHeight="1" outlineLevel="1">
      <c r="B60" s="302" t="s">
        <v>667</v>
      </c>
      <c r="C60" s="350" t="s">
        <v>1045</v>
      </c>
      <c r="D60" s="1010">
        <f>IF($J$69=0,0,
  IF($J$69&lt;=Tier1kW,$J$69*Tier1Incentive,
  IF(AND($J$69&gt;Tier1kW,$J$69&lt;=Tier2kW),$J$69*Tier2Incentive,
  IF(AND($J$69&gt;Tier2kW,$J$69&lt;=Tier3kW),$J$69*Tier3Incentive,
  IF($J$69&gt;Tier3kW,$J$69*Tier4Incentive,0)))))</f>
        <v>0</v>
      </c>
      <c r="E60" s="999" t="s">
        <v>1040</v>
      </c>
      <c r="F60" s="353"/>
      <c r="G60" s="312"/>
      <c r="H60" s="86"/>
      <c r="I60" s="86"/>
      <c r="J60" s="343"/>
      <c r="K60" s="344"/>
    </row>
    <row r="61" spans="2:13" ht="14.25" hidden="1" customHeight="1" outlineLevel="1">
      <c r="B61" s="302" t="s">
        <v>667</v>
      </c>
      <c r="C61" s="350"/>
      <c r="D61" s="303"/>
      <c r="E61" s="311"/>
      <c r="F61" s="351"/>
      <c r="G61" s="311"/>
      <c r="H61" s="86"/>
      <c r="I61" s="303"/>
      <c r="J61" s="343"/>
      <c r="K61" s="344"/>
    </row>
    <row r="62" spans="2:13" ht="14.25" hidden="1" customHeight="1" outlineLevel="1">
      <c r="B62" s="302" t="s">
        <v>667</v>
      </c>
      <c r="C62" s="350"/>
      <c r="D62" s="303"/>
      <c r="E62" s="311"/>
      <c r="F62" s="351"/>
      <c r="G62" s="311"/>
      <c r="H62" s="86"/>
      <c r="I62" s="303"/>
      <c r="J62" s="343"/>
      <c r="K62" s="344"/>
    </row>
    <row r="63" spans="2:13" ht="14.25" hidden="1" customHeight="1" outlineLevel="1">
      <c r="B63" s="302" t="s">
        <v>667</v>
      </c>
      <c r="C63" s="350"/>
      <c r="D63" s="303"/>
      <c r="E63" s="311"/>
      <c r="F63" s="351"/>
      <c r="G63" s="311"/>
      <c r="H63" s="86"/>
      <c r="I63" s="303"/>
      <c r="J63" s="343"/>
      <c r="K63" s="344"/>
    </row>
    <row r="64" spans="2:13" ht="14.25" hidden="1" customHeight="1" outlineLevel="1">
      <c r="B64" s="302" t="s">
        <v>667</v>
      </c>
      <c r="C64" s="350"/>
      <c r="D64" s="303"/>
      <c r="E64" s="311"/>
      <c r="F64" s="351"/>
      <c r="G64" s="311"/>
      <c r="H64" s="86"/>
      <c r="I64" s="303"/>
      <c r="J64" s="343"/>
      <c r="K64" s="344"/>
    </row>
    <row r="65" spans="2:12" ht="14.25" hidden="1" customHeight="1" outlineLevel="1">
      <c r="B65" s="302" t="s">
        <v>667</v>
      </c>
      <c r="C65" s="350"/>
      <c r="D65" s="303"/>
      <c r="E65" s="311"/>
      <c r="F65" s="351"/>
      <c r="G65" s="311"/>
      <c r="H65" s="86"/>
      <c r="I65" s="303"/>
      <c r="J65" s="343"/>
      <c r="K65" s="344"/>
    </row>
    <row r="66" spans="2:12" ht="14.25" hidden="1" customHeight="1" outlineLevel="1">
      <c r="B66" s="302" t="s">
        <v>667</v>
      </c>
      <c r="C66" s="350"/>
      <c r="D66" s="303"/>
      <c r="E66" s="311"/>
      <c r="F66" s="351"/>
      <c r="G66" s="311"/>
      <c r="H66" s="86"/>
      <c r="I66" s="303"/>
      <c r="J66" s="343"/>
      <c r="K66" s="344"/>
    </row>
    <row r="67" spans="2:12" ht="14.25" hidden="1" customHeight="1" outlineLevel="1">
      <c r="B67" s="302" t="s">
        <v>667</v>
      </c>
      <c r="C67" s="352"/>
      <c r="D67" s="309"/>
      <c r="E67" s="313"/>
      <c r="F67" s="310"/>
      <c r="G67" s="313"/>
      <c r="H67" s="86"/>
      <c r="I67" s="86"/>
      <c r="J67" s="343"/>
      <c r="K67" s="344"/>
    </row>
    <row r="68" spans="2:12" ht="14.25" hidden="1" customHeight="1" outlineLevel="1" thickBot="1">
      <c r="B68" s="302" t="s">
        <v>667</v>
      </c>
      <c r="C68" s="354"/>
      <c r="D68" s="308"/>
      <c r="E68" s="351"/>
      <c r="F68" s="304"/>
      <c r="G68" s="314"/>
      <c r="H68" s="304"/>
      <c r="I68" s="303"/>
      <c r="J68" s="343"/>
      <c r="K68" s="344"/>
    </row>
    <row r="69" spans="2:12" ht="28.5" customHeight="1" collapsed="1">
      <c r="C69" s="1204" t="s">
        <v>770</v>
      </c>
      <c r="D69" s="1205"/>
      <c r="E69" s="1218">
        <f>MIN(F58:G58)</f>
        <v>0</v>
      </c>
      <c r="F69" s="1219"/>
      <c r="G69" s="1220"/>
      <c r="H69" s="1210" t="s">
        <v>713</v>
      </c>
      <c r="I69" s="1211"/>
      <c r="J69" s="1212">
        <f>'4. CHP System'!D7</f>
        <v>0</v>
      </c>
      <c r="K69" s="1213"/>
      <c r="L69" s="391"/>
    </row>
    <row r="70" spans="2:12" ht="29.25" customHeight="1">
      <c r="C70" s="1206"/>
      <c r="D70" s="1207"/>
      <c r="E70" s="1221"/>
      <c r="F70" s="1222"/>
      <c r="G70" s="1223"/>
      <c r="H70" s="1234" t="s">
        <v>679</v>
      </c>
      <c r="I70" s="1235"/>
      <c r="J70" s="1236">
        <f>'4. CHP System'!J7</f>
        <v>0</v>
      </c>
      <c r="K70" s="1237"/>
    </row>
    <row r="71" spans="2:12" ht="18" customHeight="1" thickBot="1">
      <c r="C71" s="1208"/>
      <c r="D71" s="1209"/>
      <c r="E71" s="1224"/>
      <c r="F71" s="1225"/>
      <c r="G71" s="1226"/>
      <c r="H71" s="1214" t="s">
        <v>567</v>
      </c>
      <c r="I71" s="1215"/>
      <c r="J71" s="1216">
        <f>'6. Project Operation'!L25</f>
        <v>0</v>
      </c>
      <c r="K71" s="1217"/>
      <c r="L71" s="320"/>
    </row>
    <row r="72" spans="2:12" ht="16.5" thickBot="1">
      <c r="C72" s="1194" t="s">
        <v>24</v>
      </c>
      <c r="D72" s="1195"/>
      <c r="E72" s="1195"/>
      <c r="F72" s="1195"/>
      <c r="G72" s="1195"/>
      <c r="H72" s="1195"/>
      <c r="I72" s="1195"/>
      <c r="J72" s="1195"/>
      <c r="K72" s="1196"/>
    </row>
    <row r="73" spans="2:12" ht="71.25" customHeight="1">
      <c r="C73" s="1227" t="s">
        <v>590</v>
      </c>
      <c r="D73" s="1228"/>
      <c r="E73" s="1228"/>
      <c r="F73" s="1228"/>
      <c r="G73" s="1228"/>
      <c r="H73" s="1228"/>
      <c r="I73" s="1228"/>
      <c r="J73" s="1228"/>
      <c r="K73" s="1229"/>
    </row>
    <row r="74" spans="2:12" customFormat="1" ht="15.75" customHeight="1">
      <c r="B74" s="17"/>
      <c r="C74" s="369" t="s">
        <v>328</v>
      </c>
      <c r="D74" s="99"/>
      <c r="E74" s="99"/>
      <c r="F74" s="99"/>
      <c r="G74" s="99"/>
      <c r="H74" s="99"/>
      <c r="I74" s="100" t="s">
        <v>329</v>
      </c>
      <c r="J74" s="99" t="s">
        <v>330</v>
      </c>
      <c r="K74" s="101"/>
      <c r="L74" s="1"/>
    </row>
    <row r="75" spans="2:12" customFormat="1" ht="15.75">
      <c r="B75" s="16"/>
      <c r="C75" s="102"/>
      <c r="D75" s="103" t="s">
        <v>331</v>
      </c>
      <c r="E75" s="104"/>
      <c r="F75" s="844"/>
      <c r="G75" s="103"/>
      <c r="H75" s="103" t="s">
        <v>332</v>
      </c>
      <c r="I75" s="105"/>
      <c r="J75" s="106"/>
      <c r="K75" s="107"/>
      <c r="L75" s="1"/>
    </row>
    <row r="76" spans="2:12" ht="14.25" hidden="1" customHeight="1">
      <c r="C76" s="77"/>
      <c r="D76" s="884"/>
      <c r="E76" s="884"/>
      <c r="F76" s="884"/>
      <c r="G76" s="884"/>
      <c r="H76" s="884"/>
      <c r="I76" s="884"/>
      <c r="J76" s="884"/>
      <c r="K76" s="78"/>
    </row>
    <row r="77" spans="2:12" ht="16.5" customHeight="1">
      <c r="C77" s="1197" t="s">
        <v>591</v>
      </c>
      <c r="D77" s="1198"/>
      <c r="E77" s="1199"/>
      <c r="F77" s="1200"/>
      <c r="G77" s="1201"/>
      <c r="H77" s="1201"/>
      <c r="I77" s="1201"/>
      <c r="J77" s="1201"/>
      <c r="K77" s="1202"/>
    </row>
    <row r="78" spans="2:12" ht="28.5" customHeight="1">
      <c r="C78" s="1197" t="s">
        <v>592</v>
      </c>
      <c r="D78" s="1198"/>
      <c r="E78" s="1199"/>
      <c r="F78" s="1153"/>
      <c r="G78" s="1203"/>
      <c r="H78" s="1203"/>
      <c r="I78" s="1203"/>
      <c r="J78" s="1203"/>
      <c r="K78" s="1154"/>
    </row>
    <row r="79" spans="2:12">
      <c r="C79" s="529" t="s">
        <v>7</v>
      </c>
      <c r="D79" s="1160"/>
      <c r="E79" s="1161"/>
      <c r="F79" s="1162"/>
      <c r="G79" s="519" t="s">
        <v>25</v>
      </c>
      <c r="H79" s="1126"/>
      <c r="I79" s="1127"/>
      <c r="J79" s="1127"/>
      <c r="K79" s="1163"/>
    </row>
    <row r="80" spans="2:12" customFormat="1">
      <c r="B80" s="256"/>
      <c r="C80" s="1177" t="s">
        <v>619</v>
      </c>
      <c r="D80" s="1178"/>
      <c r="E80" s="1178"/>
      <c r="F80" s="1179"/>
      <c r="G80" s="1180" t="s">
        <v>51</v>
      </c>
      <c r="H80" s="1181"/>
      <c r="I80" s="1182"/>
      <c r="J80" s="1183"/>
      <c r="K80" s="1184"/>
      <c r="L80" s="1"/>
    </row>
    <row r="81" spans="2:14" customFormat="1" ht="32.25" customHeight="1">
      <c r="B81" s="256"/>
      <c r="C81" s="1185" t="s">
        <v>620</v>
      </c>
      <c r="D81" s="1186"/>
      <c r="E81" s="1186"/>
      <c r="F81" s="1186"/>
      <c r="G81" s="1186"/>
      <c r="H81" s="1186"/>
      <c r="I81" s="1186"/>
      <c r="J81" s="1186"/>
      <c r="K81" s="1187"/>
      <c r="L81" s="1"/>
    </row>
    <row r="82" spans="2:14">
      <c r="B82" s="256"/>
      <c r="C82" s="874" t="s">
        <v>621</v>
      </c>
      <c r="D82" s="1164"/>
      <c r="E82" s="1165"/>
      <c r="F82" s="1165"/>
      <c r="G82" s="1165"/>
      <c r="H82" s="1165"/>
      <c r="I82" s="1165"/>
      <c r="J82" s="1165"/>
      <c r="K82" s="1166"/>
    </row>
    <row r="83" spans="2:14">
      <c r="C83" s="874" t="s">
        <v>2</v>
      </c>
      <c r="D83" s="1188"/>
      <c r="E83" s="1189"/>
      <c r="F83" s="1189"/>
      <c r="G83" s="1190"/>
      <c r="H83" s="1191" t="s">
        <v>635</v>
      </c>
      <c r="I83" s="1192"/>
      <c r="J83" s="1188"/>
      <c r="K83" s="1193"/>
    </row>
    <row r="84" spans="2:14">
      <c r="C84" s="517" t="s">
        <v>3</v>
      </c>
      <c r="D84" s="1167"/>
      <c r="E84" s="1168"/>
      <c r="F84" s="932" t="s">
        <v>4</v>
      </c>
      <c r="G84" s="1169"/>
      <c r="H84" s="1170"/>
      <c r="I84" s="933" t="s">
        <v>5</v>
      </c>
      <c r="J84" s="1171"/>
      <c r="K84" s="1172"/>
    </row>
    <row r="85" spans="2:14">
      <c r="C85" s="874" t="s">
        <v>26</v>
      </c>
      <c r="D85" s="1153"/>
      <c r="E85" s="1173"/>
      <c r="F85" s="1174"/>
      <c r="G85" s="1175"/>
      <c r="H85" s="1175"/>
      <c r="I85" s="1175"/>
      <c r="J85" s="1175"/>
      <c r="K85" s="1176"/>
    </row>
    <row r="86" spans="2:14">
      <c r="C86" s="1155" t="s">
        <v>593</v>
      </c>
      <c r="D86" s="1147"/>
      <c r="E86" s="1156"/>
      <c r="F86" s="1157"/>
      <c r="G86" s="1158"/>
      <c r="H86" s="1158"/>
      <c r="I86" s="1158"/>
      <c r="J86" s="1158"/>
      <c r="K86" s="1159"/>
    </row>
    <row r="87" spans="2:14" ht="16.5" customHeight="1">
      <c r="C87" s="294" t="str">
        <f>IF(AND(D79="",H79="",G80="",D82="",D83="",D84="",G84="",J84="",D85="",F86=""),"",IF(OR(D79="",H79="",G80="",D82="",D83="",D84="",G84="",J84="",D85="",F86=""),"Information is missing in the above section. Please complete fully.",""))</f>
        <v>Information is missing in the above section. Please complete fully.</v>
      </c>
      <c r="D87" s="7"/>
      <c r="E87" s="8"/>
      <c r="F87" s="9"/>
      <c r="G87" s="9"/>
      <c r="H87" s="9"/>
      <c r="I87" s="10"/>
      <c r="J87" s="10"/>
      <c r="K87" s="11"/>
      <c r="M87" s="12"/>
      <c r="N87" s="12"/>
    </row>
    <row r="88" spans="2:14" ht="2.25" customHeight="1" thickBot="1">
      <c r="C88" s="19"/>
      <c r="D88" s="20"/>
      <c r="E88" s="20"/>
      <c r="F88" s="21"/>
      <c r="G88" s="21"/>
      <c r="H88" s="21"/>
      <c r="I88" s="21"/>
      <c r="J88" s="21"/>
      <c r="K88" s="22"/>
    </row>
    <row r="89" spans="2:14" ht="16.5" thickBot="1">
      <c r="C89" s="825" t="s">
        <v>27</v>
      </c>
      <c r="D89" s="826"/>
      <c r="E89" s="826"/>
      <c r="F89" s="826"/>
      <c r="G89" s="826"/>
      <c r="H89" s="826"/>
      <c r="I89" s="826"/>
      <c r="J89" s="826"/>
      <c r="K89" s="830" t="s">
        <v>1016</v>
      </c>
    </row>
    <row r="90" spans="2:14" ht="15.75" thickBot="1">
      <c r="C90" s="516" t="s">
        <v>28</v>
      </c>
      <c r="D90" s="1144"/>
      <c r="E90" s="1145"/>
      <c r="F90" s="1146"/>
      <c r="G90" s="1147" t="s">
        <v>29</v>
      </c>
      <c r="H90" s="1147"/>
      <c r="I90" s="1148"/>
      <c r="J90" s="1149"/>
      <c r="K90" s="1150"/>
    </row>
    <row r="91" spans="2:14" ht="18.75" hidden="1" customHeight="1">
      <c r="C91" s="2" t="s">
        <v>30</v>
      </c>
      <c r="D91" s="23"/>
      <c r="E91" s="1151" t="s">
        <v>31</v>
      </c>
      <c r="F91" s="1151"/>
      <c r="G91" s="1126"/>
      <c r="H91" s="1152"/>
      <c r="I91" s="3" t="s">
        <v>32</v>
      </c>
      <c r="J91" s="1153"/>
      <c r="K91" s="1154"/>
    </row>
    <row r="92" spans="2:14" ht="29.25" hidden="1" customHeight="1">
      <c r="C92" s="4" t="s">
        <v>33</v>
      </c>
      <c r="D92" s="1126"/>
      <c r="E92" s="1127"/>
      <c r="F92" s="24" t="s">
        <v>34</v>
      </c>
      <c r="G92" s="25"/>
      <c r="H92" s="1128"/>
      <c r="I92" s="1129"/>
      <c r="J92" s="1129"/>
      <c r="K92" s="1130"/>
    </row>
    <row r="93" spans="2:14" ht="18.75" hidden="1" customHeight="1">
      <c r="C93" s="18" t="s">
        <v>35</v>
      </c>
      <c r="D93" s="26"/>
      <c r="E93" s="1131" t="s">
        <v>36</v>
      </c>
      <c r="F93" s="1131"/>
      <c r="G93" s="1132"/>
      <c r="H93" s="1133"/>
      <c r="I93" s="3" t="s">
        <v>32</v>
      </c>
      <c r="J93" s="1134"/>
      <c r="K93" s="1135"/>
    </row>
    <row r="94" spans="2:14" ht="29.25" hidden="1" customHeight="1" thickBot="1">
      <c r="C94" s="27" t="s">
        <v>37</v>
      </c>
      <c r="D94" s="1136"/>
      <c r="E94" s="1137"/>
      <c r="F94" s="28" t="s">
        <v>38</v>
      </c>
      <c r="G94" s="29"/>
      <c r="H94" s="1138"/>
      <c r="I94" s="1139"/>
      <c r="J94" s="1139"/>
      <c r="K94" s="1140"/>
    </row>
    <row r="95" spans="2:14" ht="34.5" customHeight="1" thickBot="1">
      <c r="B95" s="355"/>
      <c r="C95" s="1123" t="str">
        <f>IF(Utility_Name="Delmarva Power",'DelmarvaT&amp;C'!C3:K3,IF(Utility_Name="Pepco",'PepcoT&amp;C'!C3:K3,""))</f>
        <v>Upload all applications and supporting documents using Energy Project Manager (Pepco.com/EnergyProjectManager) or email to Pepco.EnergySavings@TRCcompanies.com.
Phone: 1-866-353-5798 | web: Pepco.com/business</v>
      </c>
      <c r="D95" s="1124"/>
      <c r="E95" s="1124"/>
      <c r="F95" s="1124"/>
      <c r="G95" s="1124"/>
      <c r="H95" s="1124"/>
      <c r="I95" s="1124"/>
      <c r="J95" s="1124"/>
      <c r="K95" s="1125"/>
      <c r="L95" s="86"/>
    </row>
    <row r="96" spans="2:14" ht="26.25" customHeight="1" thickBot="1">
      <c r="B96" s="1117" t="s">
        <v>39</v>
      </c>
      <c r="C96" s="1118"/>
      <c r="D96" s="1118"/>
      <c r="E96" s="1118"/>
      <c r="F96" s="1118"/>
      <c r="G96" s="1118"/>
      <c r="H96" s="1118"/>
      <c r="I96" s="1118"/>
      <c r="J96" s="1118"/>
      <c r="K96" s="1118"/>
      <c r="L96" s="1119"/>
      <c r="M96" s="515" t="s">
        <v>915</v>
      </c>
    </row>
    <row r="97" spans="2:12" ht="52.5" customHeight="1" thickBot="1">
      <c r="B97" s="1120" t="str">
        <f>IF(Utility_Name="Pepco",'PepcoT&amp;C'!B6,'DelmarvaT&amp;C'!B6)</f>
        <v xml:space="preserve">1. Program Offer: All projects require pre-approval prior to the purchase of products or installation. This application covers products purchased and installed after CHP Program pre-approval. Products purchased or installed prior to the date of the CHP Program’s pre-approval (or commitment) letter are not eligible for incentives. Projects must installed and post-installation documentation received within eighteen (18) months of the pre-approval date. Pepco may cancel this application without liability if the customer has (1) not installed the approved project, and has (2) not applied to Pepco for a project extension 30 days prior to pre-approval expiration date. </v>
      </c>
      <c r="C97" s="1121"/>
      <c r="D97" s="1121"/>
      <c r="E97" s="1121"/>
      <c r="F97" s="1121"/>
      <c r="G97" s="1121"/>
      <c r="H97" s="1121"/>
      <c r="I97" s="1121"/>
      <c r="J97" s="1121"/>
      <c r="K97" s="1121"/>
      <c r="L97" s="1122"/>
    </row>
    <row r="98" spans="2:12" ht="29.25" customHeight="1" thickBot="1">
      <c r="B98" s="1120" t="str">
        <f>IF(Utility_Name="Pepco",'PepcoT&amp;C'!B7,'DelmarvaT&amp;C'!B7)</f>
        <v>2. ELIGIBILITY: Incentives are available to Pepco commercial, industrial, governmental, institutional non-profit and master-metered multi-family electric customers for the purchase and installation of one or more Qualifying CHP Systems (as defined below) in the Pepco Maryland service territory, subject to these Terms and Conditions.</v>
      </c>
      <c r="C98" s="1121"/>
      <c r="D98" s="1121"/>
      <c r="E98" s="1121"/>
      <c r="F98" s="1121"/>
      <c r="G98" s="1121"/>
      <c r="H98" s="1121"/>
      <c r="I98" s="1121"/>
      <c r="J98" s="1121"/>
      <c r="K98" s="1121"/>
      <c r="L98" s="1122"/>
    </row>
    <row r="99" spans="2:12" ht="30" customHeight="1" thickBot="1">
      <c r="B99" s="1120" t="str">
        <f>IF(Utility_Name="Pepco",'PepcoT&amp;C'!B8,'DelmarvaT&amp;C'!B8)</f>
        <v>3. Qualifying CHP Systems: All CHP systems that sequentially produce electricity and useful thermal energy are eligible, provided the overall efficiency of the system is 65% or more when fuel input energy is assessed on a HHV basis. Unless explicitly pre-approved, CHP Systems must be new and covered by warranties.</v>
      </c>
      <c r="C99" s="1121"/>
      <c r="D99" s="1121"/>
      <c r="E99" s="1121"/>
      <c r="F99" s="1121"/>
      <c r="G99" s="1121"/>
      <c r="H99" s="1121"/>
      <c r="I99" s="1121"/>
      <c r="J99" s="1121"/>
      <c r="K99" s="1121"/>
      <c r="L99" s="1122"/>
    </row>
    <row r="100" spans="2:12" ht="52.5" customHeight="1" thickBot="1">
      <c r="B100" s="1120" t="str">
        <f>IF(Utility_Name="Pepco",'PepcoT&amp;C'!B9,'DelmarvaT&amp;C'!B9)</f>
        <v>4. OWNERSHIP OF CAPACITY AND/OR ENERGY/ENVIRONMENTAL SAVINGS CREDITS: CHP Systems purchased and installed in part through incentives provided by the CHP Program are the property of the Customer, subject to any limitations contained within these Terms and Conditions. Notwithstanding the above, Pepco holds sole rights to any electric system capacity credits and energy or environmental credits that may be associated with equipment and systems for which incentives were received, and Pepco can dispose of these credits in any manner authorized by applicable law or regulation. In no event will activity associated with any energy or environmental credits result in interference with the Customer’s ability to operate CHP Systems as approved in the Program incentive award.</v>
      </c>
      <c r="C100" s="1121"/>
      <c r="D100" s="1121"/>
      <c r="E100" s="1121"/>
      <c r="F100" s="1121"/>
      <c r="G100" s="1121"/>
      <c r="H100" s="1121"/>
      <c r="I100" s="1121"/>
      <c r="J100" s="1121"/>
      <c r="K100" s="1121"/>
      <c r="L100" s="1122"/>
    </row>
    <row r="101" spans="2:12" ht="27" customHeight="1" thickBot="1">
      <c r="B101" s="1120" t="str">
        <f>IF(Utility_Name="Pepco",'PepcoT&amp;C'!B10,'DelmarvaT&amp;C'!B10)</f>
        <v>5. PROJECT APPROVAL: Pre-approval from Pepco is required for all projects. Pepco reserves the right to pre-inspect any project, and to approve or disapprove any proposed CHP Systems or equipment included therein in its sole discretion. No project-related equipment may be ordered or installed prior to the date of Pepco’s pre-approval.</v>
      </c>
      <c r="C101" s="1121"/>
      <c r="D101" s="1121"/>
      <c r="E101" s="1121"/>
      <c r="F101" s="1121"/>
      <c r="G101" s="1121"/>
      <c r="H101" s="1121"/>
      <c r="I101" s="1121"/>
      <c r="J101" s="1121"/>
      <c r="K101" s="1121"/>
      <c r="L101" s="1122"/>
    </row>
    <row r="102" spans="2:12" ht="53.25" customHeight="1" thickBot="1">
      <c r="B102" s="1120" t="str">
        <f>IF(Utility_Name="Pepco",'PepcoT&amp;C'!B11,'DelmarvaT&amp;C'!B11)</f>
        <v>6. PROJECT VERIFICATION: Pepco is not obligated to pay any pre-approved incentive awards until it has performed a satisfactory post-installation verification. If Pepco determines that CHP System(s) were not installed in a manner consistent with the approved application, if unapproved CHP System(s) were installed, or if the installation was not consistent with generally accepted engineering practices, changes may be required before payment is issued. Pepco will not make payment until it has verified that the Customer has received, as appropriate, final drawings, operation and maintenance manuals, and operator training plans, and is substantially satisfied with the installation of eligible equipment.</v>
      </c>
      <c r="C102" s="1121"/>
      <c r="D102" s="1121"/>
      <c r="E102" s="1121"/>
      <c r="F102" s="1121"/>
      <c r="G102" s="1121"/>
      <c r="H102" s="1121"/>
      <c r="I102" s="1121"/>
      <c r="J102" s="1121"/>
      <c r="K102" s="1121"/>
      <c r="L102" s="1122"/>
    </row>
    <row r="103" spans="2:12" ht="31.5" customHeight="1" thickBot="1">
      <c r="B103" s="1120" t="str">
        <f>IF(Utility_Name="Pepco",'PepcoT&amp;C'!B12,'DelmarvaT&amp;C'!B12)</f>
        <v xml:space="preserve">7. INDEPENDENT TESTING: Pepco reserves the right to deny incentives for any CHP Systems or equipment that have not been favorably assessed or approved by recognized, independent authorities, such as, but not limited to, the Underwriter’s Laboratory (UL), Intertek ETL, or the Air Conditioning, Heating, and Refrigeration Institute (AHRI), </v>
      </c>
      <c r="C103" s="1121"/>
      <c r="D103" s="1121"/>
      <c r="E103" s="1121"/>
      <c r="F103" s="1121"/>
      <c r="G103" s="1121"/>
      <c r="H103" s="1121"/>
      <c r="I103" s="1121"/>
      <c r="J103" s="1121"/>
      <c r="K103" s="1121"/>
      <c r="L103" s="1122"/>
    </row>
    <row r="104" spans="2:12" ht="19.5" customHeight="1" thickBot="1">
      <c r="B104" s="1120" t="str">
        <f>IF(Utility_Name="Pepco",'PepcoT&amp;C'!B13,'DelmarvaT&amp;C'!B13)</f>
        <v xml:space="preserve">8. INCENTIVE AMOUNTS: Pepco reserves the right to deny any incentive application that may result in Pepco exceeding its program budget. </v>
      </c>
      <c r="C104" s="1121"/>
      <c r="D104" s="1121"/>
      <c r="E104" s="1121"/>
      <c r="F104" s="1121"/>
      <c r="G104" s="1121"/>
      <c r="H104" s="1121"/>
      <c r="I104" s="1121"/>
      <c r="J104" s="1121"/>
      <c r="K104" s="1121"/>
      <c r="L104" s="1122"/>
    </row>
    <row r="105" spans="2:12" ht="32.25" customHeight="1" thickBot="1">
      <c r="B105" s="1120" t="str">
        <f>IF(Utility_Name="Pepco",'PepcoT&amp;C'!B14,'DelmarvaT&amp;C'!B14)</f>
        <v>9. CHP SYSTEM COSTS: The Customer must provide copies of all invoices or other reasonable documentation verifying the costs of purchasing and installing the CHP System(s), including all materials, labor, and equipment discounts. Invoices must indicate a verifiable breakout of all CHP System equipment and services purchased under this Application.</v>
      </c>
      <c r="C105" s="1121"/>
      <c r="D105" s="1121"/>
      <c r="E105" s="1121"/>
      <c r="F105" s="1121"/>
      <c r="G105" s="1121"/>
      <c r="H105" s="1121"/>
      <c r="I105" s="1121"/>
      <c r="J105" s="1121"/>
      <c r="K105" s="1121"/>
      <c r="L105" s="1122"/>
    </row>
    <row r="106" spans="2:12" ht="52.5" customHeight="1" thickBot="1">
      <c r="B106" s="1120" t="str">
        <f>IF(Utility_Name="Pepco",'PepcoT&amp;C'!B15,'DelmarvaT&amp;C'!B15)</f>
        <v>10. SCHEDULE FOR INCENTIVE PAYMENTS: Pepco expects to pay incentives within 4 weeks after program requirements are met. Project completion requires: (1) submission to Pepco of all documentation; (2) completed installation of the approved CHP System(s); and (3) Pepco verification and acceptance of (1) and (2) above, all in accordance with the specifications outlined in these Terms and Conditions. Pepco reserves the right to perform a post-installation inspection of equipment for which an incentive has been applied as part of its verification process. Pepco reserves the right to apply cash incentives to any of the Customer’s unpaid or overdue accounts.</v>
      </c>
      <c r="C106" s="1121"/>
      <c r="D106" s="1121"/>
      <c r="E106" s="1121"/>
      <c r="F106" s="1121"/>
      <c r="G106" s="1121"/>
      <c r="H106" s="1121"/>
      <c r="I106" s="1121"/>
      <c r="J106" s="1121"/>
      <c r="K106" s="1121"/>
      <c r="L106" s="1122"/>
    </row>
    <row r="107" spans="2:12" ht="76.5" customHeight="1" thickBot="1">
      <c r="B107" s="1120" t="str">
        <f>IF(Utility_Name="Pepco",'PepcoT&amp;C'!B16,'DelmarvaT&amp;C'!B16)</f>
        <v>11. MONITORING AND EVALUATION FOLLOW UP VISITS: Pepco reserves the right to make follow up visits to the Customer’s facility during the 36 months following the actual completion date of the project at a time convenient to the Customer, and with at least one-week advance notice. The purpose of the visit(s) is to review the operation of the CHP System(s) for program evaluation purposes, including monitoring or testing operational performance Pepco reserves the right, at its sole discretion, of either hiring a third party or of approving a party hired by the customer to evaluate system performance for compliance with program conditions and requirements. The scope of review is limited to determining whether program conditions have been met. The Customer must allow access to the CHP System(s) and provide related project documentation of any kind necessary for determination of whether the system has met requirements. Pepco has the right to a refund for incentives paid if, at any time, it determines that the CHP System(s) were not actually and properly installed or were subsequently disconnected within 36 months after installation.</v>
      </c>
      <c r="C107" s="1121"/>
      <c r="D107" s="1121"/>
      <c r="E107" s="1121"/>
      <c r="F107" s="1121"/>
      <c r="G107" s="1121"/>
      <c r="H107" s="1121"/>
      <c r="I107" s="1121"/>
      <c r="J107" s="1121"/>
      <c r="K107" s="1121"/>
      <c r="L107" s="1122"/>
    </row>
    <row r="108" spans="2:12" ht="43.5" customHeight="1" thickBot="1">
      <c r="B108" s="1120" t="str">
        <f>IF(Utility_Name="Pepco",'PepcoT&amp;C'!B17,'DelmarvaT&amp;C'!B17)</f>
        <v>12. MODIFICATIONS OR CANCELLATION OF THE PROGRAM: Pepco may change the Program requirements, incentives, or Terms &amp; Conditions at any time without notice, including suspending acceptance of applications or terminating the Program. In the event of Program change, pre-approved applications will be processed to completion under the Terms &amp; Conditions in effect at the time of pre-approval by Pepco. Submission of a completed application does not entitle the Customer to program participation.</v>
      </c>
      <c r="C108" s="1121"/>
      <c r="D108" s="1121"/>
      <c r="E108" s="1121"/>
      <c r="F108" s="1121"/>
      <c r="G108" s="1121"/>
      <c r="H108" s="1121"/>
      <c r="I108" s="1121"/>
      <c r="J108" s="1121"/>
      <c r="K108" s="1121"/>
      <c r="L108" s="1122"/>
    </row>
    <row r="109" spans="2:12" ht="38.25" customHeight="1" thickBot="1">
      <c r="B109" s="1120" t="str">
        <f>IF(Utility_Name="Pepco",'PepcoT&amp;C'!B18,'DelmarvaT&amp;C'!B18)</f>
        <v>13. PUBLICITY OF CUSTOMER PARTICIPATION: Pepco reserves the right to publicize a Customer’s participation in the Program, including information such as projected project energy savings, the incentive amount, and other information that does not compromise reasonable Customer expectations of confidentiality of proprietary or competitive information. In such instances, Pepco will obtain Customer permission to make such information public.</v>
      </c>
      <c r="C109" s="1121"/>
      <c r="D109" s="1121"/>
      <c r="E109" s="1121"/>
      <c r="F109" s="1121"/>
      <c r="G109" s="1121"/>
      <c r="H109" s="1121"/>
      <c r="I109" s="1121"/>
      <c r="J109" s="1121"/>
      <c r="K109" s="1121"/>
      <c r="L109" s="1122"/>
    </row>
    <row r="110" spans="2:12" ht="72.75" customHeight="1" thickBot="1">
      <c r="B110" s="1120" t="str">
        <f>IF(Utility_Name="Pepco",'PepcoT&amp;C'!B19,'DelmarvaT&amp;C'!B19)</f>
        <v>14. LIMITATION OF LIABILITY AND INDEMNIFICATION: Pepco, its officers, directors, employees, affiliates, contractors, and agents shall not be liable to the Customer for any direct, special, indirect, consequential, or incidental damages or for any damages in tort (including negligence) caused by any activities associated with this program and Customer’s participation therein. By participating in this Pepco program, Customer agrees to waive any and all claims, whether arising in contract or tort, and to fully release Pepco, its officers, directors, employees, affiliates, contractors, and agents from any and all damages, of any kind. To the extent permitted by law, the Customer shall protect, indemnify, and hold harmless Pepco, its officers, directors, employees, affiliates, contractors, and agents from and against all liabilities, losses, claims, damages, judgments, penalties, causes of action, costs, and expenses (including, without limitation, attorney’s fees and expenses) incurred by or assessed against Pepco or its agents arising out of or relating to the performance of this Application, whether arising in contract or tort.</v>
      </c>
      <c r="C110" s="1121"/>
      <c r="D110" s="1121"/>
      <c r="E110" s="1121"/>
      <c r="F110" s="1121"/>
      <c r="G110" s="1121"/>
      <c r="H110" s="1121"/>
      <c r="I110" s="1121"/>
      <c r="J110" s="1121"/>
      <c r="K110" s="1121"/>
      <c r="L110" s="1122"/>
    </row>
    <row r="111" spans="2:12" ht="101.45" customHeight="1" thickBot="1">
      <c r="B111" s="1120" t="str">
        <f>IF(Utility_Name="Pepco",'PepcoT&amp;C'!B20,'DelmarvaT&amp;C'!B20)</f>
        <v>15. NEITHER PEPCO NOR ITS OFFICERS, DIRECTORS, EMPLOYEES, AFFILIATES, CONTRACTORS, OR AGENTS ENDORSE, GUARANTEE, OR WARRANT ANY PARTICULAR MANUFACTURER, PRODUCT, CONTRACTOR, SERVICE PROVIDER, OR VENDOR, NOR DO ANY OF THE FOREGOING PROVIDE ANY WARRANTIES, EXPRESSED OR IMPLIED, INCLUDING ANY IMPLIED WARRANTY OF MERCHANTABILITY OR FITNESS FOR ANY PRODUCT OR SERVICE. PEPCO, ITS OFFICERS, DIRECTORS, EMPLOYEES, AFFILIATES, CONTRACTORS, AND AGENTS ARE NOT LIABLE OR RESPONSIBLE FOR ANY ACT OR OMMISSION OF ANY CONTRACTOR HIRED BY THE CUSTOMER (IF ANY) WHETHER OR NOT SAID CONTRACTOR IS A PARTICIPATING PEPCO “SERVICE PROVIDER.” THE CUSTOMER’S RELIANCE ON WARRANTIES IS LIMITED TO ANY WARRANTIES THAT MAY BE PROVIDED BY ITS CONTRACTOR, VENDOR, MANUFACTURER, ETC. NEITHER PEPCO NOR ITS OFFICERS, DIRECTORS, EMPLOYEES, AFFILIATES, CONTRACTORS, OR AGENTS ARE RESPONSIBLE FOR ASSURING THAT THE DESIGN, ENGINEERING, AND CONSTRUCTION OF THE FACILITY OR INSTALLATION OF THE CHP SYSTEM IS PROPER OR COMPLIES WITH ANY PARTICULAR LAWS, REGULATIONS, CODES, OR INDUSTRY STANDARDS. NEITHER PEPCO, NOR ITS OFFICERS, DIRECTORS, EMPLOYEES, AFFILIATES, CONTRACTORS, OR AGENTS MAKE, AND ARE NOT AUTHORIZED TO MAKE, ANY REPRESENTATIONS OF ANY KIND REGARDING THE RESULTS TO BE ACHIEVED BY THE EEMS OR THE ADEQUACY OR SAFETY OF SUCH MEASURES.</v>
      </c>
      <c r="C111" s="1121"/>
      <c r="D111" s="1121"/>
      <c r="E111" s="1121"/>
      <c r="F111" s="1121"/>
      <c r="G111" s="1121"/>
      <c r="H111" s="1121"/>
      <c r="I111" s="1121"/>
      <c r="J111" s="1121"/>
      <c r="K111" s="1121"/>
      <c r="L111" s="1122"/>
    </row>
    <row r="112" spans="2:12" ht="21" customHeight="1" thickBot="1">
      <c r="B112" s="1120" t="str">
        <f>IF(Utility_Name="Pepco",'PepcoT&amp;C'!B21,'DelmarvaT&amp;C'!B21)</f>
        <v>16. CUSTOMER TAX OBLIGATION: The Customer is responsible for declaring and paying any and all applicable federal, state, and local taxes that may be owed on any Program incentive payment.</v>
      </c>
      <c r="C112" s="1121"/>
      <c r="D112" s="1121"/>
      <c r="E112" s="1121"/>
      <c r="F112" s="1121"/>
      <c r="G112" s="1121"/>
      <c r="H112" s="1121"/>
      <c r="I112" s="1121"/>
      <c r="J112" s="1121"/>
      <c r="K112" s="1121"/>
      <c r="L112" s="1122"/>
    </row>
    <row r="113" spans="2:12" ht="28.5" customHeight="1" thickBot="1">
      <c r="B113" s="1120" t="str">
        <f>IF(Utility_Name="Pepco",'PepcoT&amp;C'!B22,'DelmarvaT&amp;C'!B22)</f>
        <v>17. VENDOR SELECTION: The Customer may select any vendor or contractor to perform the work contemplated by this Application, whether a Pepco “Service Provider” or not. However, Pepco reserves the right, in its sole discretion, to prohibit specific vendors or contractors from Program participation.</v>
      </c>
      <c r="C113" s="1121"/>
      <c r="D113" s="1121"/>
      <c r="E113" s="1121"/>
      <c r="F113" s="1121"/>
      <c r="G113" s="1121"/>
      <c r="H113" s="1121"/>
      <c r="I113" s="1121"/>
      <c r="J113" s="1121"/>
      <c r="K113" s="1121"/>
      <c r="L113" s="1122"/>
    </row>
    <row r="114" spans="2:12" ht="31.5" customHeight="1" thickBot="1">
      <c r="B114" s="1120" t="str">
        <f>IF(Utility_Name="Pepco",'PepcoT&amp;C'!B23,'DelmarvaT&amp;C'!B23)</f>
        <v>18. REMOVAL OF EQUIPMENT: As a condition of participation in the program, the Customer agrees to remove and dispose of the equipment being replaced by the CHP System(s) in accordance with all applicable laws, regulations, and codes. The Customer agrees not to reinstall any of this equipment anywhere in the State of Maryland or transfer it to any other party for such installation.</v>
      </c>
      <c r="C114" s="1121"/>
      <c r="D114" s="1121"/>
      <c r="E114" s="1121"/>
      <c r="F114" s="1121"/>
      <c r="G114" s="1121"/>
      <c r="H114" s="1121"/>
      <c r="I114" s="1121"/>
      <c r="J114" s="1121"/>
      <c r="K114" s="1121"/>
      <c r="L114" s="1122"/>
    </row>
    <row r="115" spans="2:12" ht="186.75" customHeight="1" thickBot="1">
      <c r="B115" s="1141" t="str">
        <f>IF(Utility_Name="Pepco",'PepcoT&amp;C'!B24,'DelmarvaT&amp;C'!B24)</f>
        <v>19. MISCELLANEOUS: The agreement between the Customer and Pepco is composed of all applicable program forms, supporting documentation, and these Terms and Conditions. The Customer acknowledges that the only individuals authorized to bind Pepco under the Pepco program are Pepco staff and authorized agents of Pepco. If any provision of the Terms and Conditions is deemed invalid by any court or administrative body with sufficient jurisdiction, such ruling shall not invalidate any other provision, and the remaining Terms and Conditions shall remain in full force and effect in accordance with their terms. Resolution of disputes concerning these Terms and Conditions, or any other requirement of this Application or condition of incentive award, shall be governed in all respects by the laws of the State of Maryland. In the event of a dispute between the parties which cannot be informally resolved, the following procedure shall apply: (1) NOTICE OF DISPUTE. A party shall deliver a written notice (Dispute Notice) to the other describing the nature and substance of any Dispute and proposing a resolution of the Dispute. (2) MANAGEMENT NEGOTIATION. During the first thirty (30) days following the delivery of the Dispute Notice and during any extension agreed to by the Parties (the Negotiation Period), an authorized manager of Customer and an authorized manager of Pepco shall attempt in good faith to resolve the Dispute through negotiations. If such negotiations result in an agreement in principle among such negotiators to settle the Dispute, they shall cause a written settlement agreement to be prepared, signed, and dated, whereupon the Dispute shall be deemed settled and not subject to further dispute resolution. (3) ALTERNATIVE DISPUTE RESOLUTION. Customer and Pepco acknowledge that it is in their best interests to resolve any dispute, claim, or controversy arising out of or relating to this engagement letter in accordance with the dispute resolution procedures set forth herein, and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Pepco and Customer may seek other legal recourse. Notwithstanding the above, either party may seek injunctive relief to enforce its rights with respect to the use or protection of (1) its confidential or proprietary information or material or (2) its names, trademarks, service marks or logos, in a court of competent jurisdiction in the State of Maryland. The parties consent to the personal jurisdiction thereof and to sole venue therein only for such purposes. PEPCO AND CUSTOMER HEREBY IRREVOCABLY AND UNCONDITIONALLY WAIVE ANY RIGHT EITHER SUCH PARTY MAY HAVE TO A TRIAL BY JURY OR TO INITIATE OR BECOME A PARTY TO ANY CLASS ACTION CLAIMS IN RESPECT OF ANY ACTION, SUIT, OR PROCEEDING DIRECTLY OR INDIRECTLY ARISING OUT OF OR RELATING TO THIS APPLICATION OR THE TRANSACTIONS CONTEMPLATED BY THIS APPLICATION.</v>
      </c>
      <c r="C115" s="1142"/>
      <c r="D115" s="1142"/>
      <c r="E115" s="1142"/>
      <c r="F115" s="1142"/>
      <c r="G115" s="1142"/>
      <c r="H115" s="1142"/>
      <c r="I115" s="1142"/>
      <c r="J115" s="1142"/>
      <c r="K115" s="1142"/>
      <c r="L115" s="1143"/>
    </row>
    <row r="116" spans="2:12" ht="26.45" customHeight="1" thickBot="1">
      <c r="B116" s="1009" t="s">
        <v>1042</v>
      </c>
      <c r="C116" s="1001"/>
      <c r="D116" s="1001"/>
      <c r="E116" s="1001"/>
      <c r="F116" s="1002"/>
      <c r="G116" s="1000" t="s">
        <v>1043</v>
      </c>
      <c r="H116" s="1001"/>
      <c r="I116" s="1001"/>
      <c r="J116" s="1001"/>
      <c r="K116" s="1001"/>
      <c r="L116" s="1003"/>
    </row>
    <row r="117" spans="2:12" s="53" customFormat="1" ht="26.45" customHeight="1" thickBot="1">
      <c r="B117" s="1004"/>
      <c r="C117" s="1005"/>
      <c r="D117" s="1005"/>
      <c r="E117" s="1005"/>
      <c r="F117" s="1006"/>
      <c r="G117" s="1000" t="s">
        <v>25</v>
      </c>
      <c r="H117" s="1007"/>
      <c r="I117" s="1007"/>
      <c r="J117" s="1007"/>
      <c r="K117" s="1007"/>
      <c r="L117" s="1008"/>
    </row>
    <row r="118" spans="2:12" s="53" customFormat="1">
      <c r="B118" s="273"/>
    </row>
    <row r="119" spans="2:12" s="53" customFormat="1">
      <c r="B119" s="273"/>
    </row>
    <row r="120" spans="2:12" s="53" customFormat="1">
      <c r="B120" s="273"/>
    </row>
    <row r="121" spans="2:12" s="53" customFormat="1">
      <c r="B121" s="273"/>
    </row>
    <row r="122" spans="2:12" s="53" customFormat="1">
      <c r="B122" s="273"/>
    </row>
    <row r="123" spans="2:12" s="53" customFormat="1">
      <c r="B123" s="273"/>
    </row>
    <row r="124" spans="2:12" s="53" customFormat="1">
      <c r="B124" s="273"/>
    </row>
    <row r="125" spans="2:12" s="53" customFormat="1">
      <c r="B125" s="273"/>
    </row>
    <row r="126" spans="2:12" s="53" customFormat="1">
      <c r="B126" s="273"/>
    </row>
    <row r="127" spans="2:12" s="53" customFormat="1">
      <c r="B127" s="273"/>
    </row>
    <row r="128" spans="2:12" s="53" customFormat="1">
      <c r="B128" s="273"/>
    </row>
    <row r="129" spans="2:2" s="53" customFormat="1">
      <c r="B129" s="273"/>
    </row>
    <row r="130" spans="2:2" s="53" customFormat="1">
      <c r="B130" s="273"/>
    </row>
    <row r="131" spans="2:2" s="53" customFormat="1">
      <c r="B131" s="273"/>
    </row>
    <row r="132" spans="2:2" s="53" customFormat="1">
      <c r="B132" s="273"/>
    </row>
    <row r="133" spans="2:2" s="53" customFormat="1">
      <c r="B133" s="273"/>
    </row>
    <row r="134" spans="2:2" s="53" customFormat="1">
      <c r="B134" s="273"/>
    </row>
    <row r="135" spans="2:2" s="53" customFormat="1">
      <c r="B135" s="273"/>
    </row>
    <row r="136" spans="2:2" s="53" customFormat="1">
      <c r="B136" s="273"/>
    </row>
    <row r="137" spans="2:2" s="53" customFormat="1">
      <c r="B137" s="273"/>
    </row>
    <row r="138" spans="2:2" s="53" customFormat="1">
      <c r="B138" s="273"/>
    </row>
    <row r="139" spans="2:2" s="53" customFormat="1">
      <c r="B139" s="273"/>
    </row>
    <row r="140" spans="2:2" s="53" customFormat="1">
      <c r="B140" s="273"/>
    </row>
    <row r="141" spans="2:2" s="53" customFormat="1">
      <c r="B141" s="273"/>
    </row>
    <row r="142" spans="2:2" s="53" customFormat="1">
      <c r="B142" s="273"/>
    </row>
    <row r="143" spans="2:2" s="53" customFormat="1">
      <c r="B143" s="273"/>
    </row>
    <row r="144" spans="2:2" s="53" customFormat="1">
      <c r="B144" s="273"/>
    </row>
    <row r="145" spans="2:2" s="53" customFormat="1">
      <c r="B145" s="273"/>
    </row>
    <row r="146" spans="2:2" s="53" customFormat="1">
      <c r="B146" s="273"/>
    </row>
    <row r="147" spans="2:2" s="53" customFormat="1">
      <c r="B147" s="273"/>
    </row>
    <row r="148" spans="2:2" s="53" customFormat="1">
      <c r="B148" s="273"/>
    </row>
    <row r="149" spans="2:2" s="53" customFormat="1">
      <c r="B149" s="273"/>
    </row>
    <row r="150" spans="2:2" s="53" customFormat="1">
      <c r="B150" s="273"/>
    </row>
    <row r="151" spans="2:2" s="53" customFormat="1">
      <c r="B151" s="273"/>
    </row>
    <row r="152" spans="2:2" s="53" customFormat="1">
      <c r="B152" s="273"/>
    </row>
    <row r="153" spans="2:2" s="53" customFormat="1">
      <c r="B153" s="273"/>
    </row>
    <row r="154" spans="2:2" s="53" customFormat="1">
      <c r="B154" s="273"/>
    </row>
    <row r="155" spans="2:2" s="53" customFormat="1">
      <c r="B155" s="273"/>
    </row>
    <row r="156" spans="2:2" s="53" customFormat="1">
      <c r="B156" s="273"/>
    </row>
    <row r="157" spans="2:2" s="53" customFormat="1">
      <c r="B157" s="273"/>
    </row>
    <row r="158" spans="2:2" s="53" customFormat="1">
      <c r="B158" s="273"/>
    </row>
    <row r="159" spans="2:2" s="53" customFormat="1">
      <c r="B159" s="273"/>
    </row>
    <row r="160" spans="2:2" s="53" customFormat="1">
      <c r="B160" s="273"/>
    </row>
    <row r="161" spans="2:2" s="53" customFormat="1">
      <c r="B161" s="273"/>
    </row>
    <row r="162" spans="2:2" s="53" customFormat="1">
      <c r="B162" s="273"/>
    </row>
    <row r="163" spans="2:2" s="53" customFormat="1">
      <c r="B163" s="273"/>
    </row>
    <row r="164" spans="2:2" s="53" customFormat="1">
      <c r="B164" s="273"/>
    </row>
    <row r="165" spans="2:2" s="53" customFormat="1">
      <c r="B165" s="273"/>
    </row>
    <row r="166" spans="2:2" s="53" customFormat="1">
      <c r="B166" s="273"/>
    </row>
    <row r="167" spans="2:2" s="53" customFormat="1">
      <c r="B167" s="273"/>
    </row>
    <row r="168" spans="2:2" s="53" customFormat="1">
      <c r="B168" s="273"/>
    </row>
    <row r="169" spans="2:2" s="53" customFormat="1">
      <c r="B169" s="273"/>
    </row>
    <row r="170" spans="2:2" s="53" customFormat="1">
      <c r="B170" s="273"/>
    </row>
    <row r="171" spans="2:2" s="53" customFormat="1">
      <c r="B171" s="273"/>
    </row>
    <row r="172" spans="2:2" s="53" customFormat="1">
      <c r="B172" s="273"/>
    </row>
    <row r="173" spans="2:2" s="53" customFormat="1">
      <c r="B173" s="273"/>
    </row>
    <row r="174" spans="2:2" s="53" customFormat="1">
      <c r="B174" s="273"/>
    </row>
    <row r="175" spans="2:2" s="53" customFormat="1">
      <c r="B175" s="273"/>
    </row>
    <row r="176" spans="2:2" s="53" customFormat="1">
      <c r="B176" s="273"/>
    </row>
    <row r="177" spans="2:2" s="53" customFormat="1">
      <c r="B177" s="273"/>
    </row>
    <row r="178" spans="2:2" s="53" customFormat="1">
      <c r="B178" s="273"/>
    </row>
    <row r="179" spans="2:2" s="53" customFormat="1">
      <c r="B179" s="273"/>
    </row>
    <row r="180" spans="2:2" s="53" customFormat="1">
      <c r="B180" s="273"/>
    </row>
    <row r="181" spans="2:2" s="53" customFormat="1">
      <c r="B181" s="273"/>
    </row>
    <row r="182" spans="2:2" s="53" customFormat="1">
      <c r="B182" s="273"/>
    </row>
    <row r="183" spans="2:2" s="53" customFormat="1">
      <c r="B183" s="273"/>
    </row>
    <row r="184" spans="2:2" s="53" customFormat="1">
      <c r="B184" s="273"/>
    </row>
    <row r="185" spans="2:2" s="53" customFormat="1">
      <c r="B185" s="273"/>
    </row>
    <row r="186" spans="2:2" s="53" customFormat="1">
      <c r="B186" s="273"/>
    </row>
    <row r="187" spans="2:2" s="53" customFormat="1">
      <c r="B187" s="273"/>
    </row>
    <row r="188" spans="2:2" s="53" customFormat="1">
      <c r="B188" s="273"/>
    </row>
    <row r="189" spans="2:2" s="53" customFormat="1">
      <c r="B189" s="273"/>
    </row>
    <row r="190" spans="2:2" s="53" customFormat="1">
      <c r="B190" s="273"/>
    </row>
    <row r="191" spans="2:2" s="53" customFormat="1">
      <c r="B191" s="273"/>
    </row>
    <row r="192" spans="2:2" s="53" customFormat="1">
      <c r="B192" s="273"/>
    </row>
    <row r="193" spans="2:2" s="53" customFormat="1">
      <c r="B193" s="273"/>
    </row>
    <row r="194" spans="2:2" s="53" customFormat="1">
      <c r="B194" s="273"/>
    </row>
    <row r="195" spans="2:2" s="53" customFormat="1">
      <c r="B195" s="273"/>
    </row>
    <row r="196" spans="2:2" s="53" customFormat="1">
      <c r="B196" s="273"/>
    </row>
    <row r="197" spans="2:2" s="53" customFormat="1">
      <c r="B197" s="273"/>
    </row>
    <row r="198" spans="2:2" s="53" customFormat="1">
      <c r="B198" s="273"/>
    </row>
    <row r="199" spans="2:2" s="53" customFormat="1">
      <c r="B199" s="273"/>
    </row>
    <row r="200" spans="2:2" s="53" customFormat="1">
      <c r="B200" s="273"/>
    </row>
    <row r="201" spans="2:2" s="53" customFormat="1">
      <c r="B201" s="273"/>
    </row>
    <row r="202" spans="2:2" s="53" customFormat="1">
      <c r="B202" s="273"/>
    </row>
    <row r="203" spans="2:2" s="53" customFormat="1">
      <c r="B203" s="273"/>
    </row>
    <row r="204" spans="2:2" s="53" customFormat="1">
      <c r="B204" s="273"/>
    </row>
    <row r="205" spans="2:2" s="53" customFormat="1">
      <c r="B205" s="273"/>
    </row>
    <row r="206" spans="2:2" s="53" customFormat="1">
      <c r="B206" s="273"/>
    </row>
    <row r="207" spans="2:2" s="53" customFormat="1">
      <c r="B207" s="273"/>
    </row>
    <row r="208" spans="2:2" s="53" customFormat="1">
      <c r="B208" s="273"/>
    </row>
    <row r="209" spans="2:2" s="53" customFormat="1">
      <c r="B209" s="273"/>
    </row>
    <row r="210" spans="2:2" s="53" customFormat="1">
      <c r="B210" s="273"/>
    </row>
    <row r="211" spans="2:2" s="53" customFormat="1">
      <c r="B211" s="273"/>
    </row>
    <row r="212" spans="2:2" s="53" customFormat="1">
      <c r="B212" s="273"/>
    </row>
    <row r="213" spans="2:2" s="53" customFormat="1">
      <c r="B213" s="273"/>
    </row>
    <row r="214" spans="2:2" s="53" customFormat="1">
      <c r="B214" s="273"/>
    </row>
    <row r="215" spans="2:2" s="53" customFormat="1">
      <c r="B215" s="273"/>
    </row>
    <row r="216" spans="2:2" s="53" customFormat="1">
      <c r="B216" s="273"/>
    </row>
  </sheetData>
  <sheetProtection algorithmName="SHA-512" hashValue="YABvN6M6C0cHeLDha5cfCzTq2KHERtQ9kR+XpAbt/5gUolbyX8qcOYRKlvcmwghrhNJpyw8r2qsq44QEXPf0lQ==" saltValue="C1Ayh325FQ3AwF6RfbQHQA==" spinCount="100000" sheet="1" objects="1" scenarios="1"/>
  <customSheetViews>
    <customSheetView guid="{C56B3D6B-3B98-4A17-BD3C-B9F218E372DD}" showPageBreaks="1" showGridLines="0" printArea="1" hiddenRows="1" topLeftCell="A22">
      <selection activeCell="E69" sqref="E69:G71"/>
      <rowBreaks count="1" manualBreakCount="1">
        <brk id="95" max="16383" man="1"/>
      </rowBreaks>
      <pageMargins left="0.35" right="0.26" top="0.33" bottom="0.22" header="0.2" footer="0.21"/>
      <printOptions horizontalCentered="1"/>
      <pageSetup scale="66" fitToWidth="2" orientation="portrait" r:id="rId1"/>
      <headerFooter differentFirst="1">
        <oddFooter>&amp;LCustomer Signature__________________________&amp;RPage &amp;P of &amp;N</oddFooter>
      </headerFooter>
    </customSheetView>
    <customSheetView guid="{108BB875-1A79-407F-97F6-6D743F46DF3B}" showPageBreaks="1" showGridLines="0" printArea="1" hiddenRows="1" topLeftCell="A34">
      <selection activeCell="F51" sqref="F51:H51"/>
      <rowBreaks count="1" manualBreakCount="1">
        <brk id="95" max="16383" man="1"/>
      </rowBreaks>
      <pageMargins left="0.35" right="0.26" top="0.33" bottom="0.22" header="0.2" footer="0.21"/>
      <printOptions horizontalCentered="1"/>
      <pageSetup scale="66" fitToWidth="2" orientation="portrait" r:id="rId2"/>
      <headerFooter differentFirst="1">
        <oddFooter>&amp;LCustomer Signature__________________________&amp;RPage &amp;P of &amp;N</oddFooter>
      </headerFooter>
    </customSheetView>
  </customSheetViews>
  <mergeCells count="141">
    <mergeCell ref="C42:E42"/>
    <mergeCell ref="D43:F43"/>
    <mergeCell ref="D44:F44"/>
    <mergeCell ref="J44:K44"/>
    <mergeCell ref="E30:G30"/>
    <mergeCell ref="G37:H37"/>
    <mergeCell ref="I37:K37"/>
    <mergeCell ref="D38:F38"/>
    <mergeCell ref="H38:K38"/>
    <mergeCell ref="D37:F37"/>
    <mergeCell ref="D39:K39"/>
    <mergeCell ref="D40:E40"/>
    <mergeCell ref="G40:H40"/>
    <mergeCell ref="J40:K40"/>
    <mergeCell ref="C41:D41"/>
    <mergeCell ref="C34:K34"/>
    <mergeCell ref="D9:E9"/>
    <mergeCell ref="G9:H9"/>
    <mergeCell ref="J9:K9"/>
    <mergeCell ref="D10:G10"/>
    <mergeCell ref="I10:K10"/>
    <mergeCell ref="C3:K3"/>
    <mergeCell ref="C4:K4"/>
    <mergeCell ref="C5:K5"/>
    <mergeCell ref="E7:F7"/>
    <mergeCell ref="G7:H7"/>
    <mergeCell ref="I7:K7"/>
    <mergeCell ref="D6:K6"/>
    <mergeCell ref="D8:K8"/>
    <mergeCell ref="M16:N16"/>
    <mergeCell ref="H11:K11"/>
    <mergeCell ref="H12:K12"/>
    <mergeCell ref="D13:G13"/>
    <mergeCell ref="I13:K13"/>
    <mergeCell ref="D14:F14"/>
    <mergeCell ref="H14:K14"/>
    <mergeCell ref="C16:E16"/>
    <mergeCell ref="F16:H16"/>
    <mergeCell ref="I16:K16"/>
    <mergeCell ref="D11:F11"/>
    <mergeCell ref="D12:G12"/>
    <mergeCell ref="I21:K21"/>
    <mergeCell ref="D23:E23"/>
    <mergeCell ref="G23:H23"/>
    <mergeCell ref="J23:K23"/>
    <mergeCell ref="C18:K18"/>
    <mergeCell ref="D19:F19"/>
    <mergeCell ref="G19:H19"/>
    <mergeCell ref="I19:K19"/>
    <mergeCell ref="D20:E20"/>
    <mergeCell ref="F20:G20"/>
    <mergeCell ref="H20:K20"/>
    <mergeCell ref="D21:H21"/>
    <mergeCell ref="D22:K22"/>
    <mergeCell ref="C24:E24"/>
    <mergeCell ref="F24:K24"/>
    <mergeCell ref="C32:E32"/>
    <mergeCell ref="H32:K33"/>
    <mergeCell ref="C33:F33"/>
    <mergeCell ref="C35:K35"/>
    <mergeCell ref="D36:F36"/>
    <mergeCell ref="G36:H36"/>
    <mergeCell ref="I36:K36"/>
    <mergeCell ref="G25:K25"/>
    <mergeCell ref="C26:I26"/>
    <mergeCell ref="C27:E27"/>
    <mergeCell ref="C30:D30"/>
    <mergeCell ref="E29:F29"/>
    <mergeCell ref="C46:K46"/>
    <mergeCell ref="C72:K72"/>
    <mergeCell ref="C77:E77"/>
    <mergeCell ref="F77:K77"/>
    <mergeCell ref="C78:E78"/>
    <mergeCell ref="F78:K78"/>
    <mergeCell ref="C69:D71"/>
    <mergeCell ref="H69:I69"/>
    <mergeCell ref="J69:K69"/>
    <mergeCell ref="H71:I71"/>
    <mergeCell ref="J71:K71"/>
    <mergeCell ref="E69:G71"/>
    <mergeCell ref="C73:K73"/>
    <mergeCell ref="F49:H49"/>
    <mergeCell ref="J49:K49"/>
    <mergeCell ref="F51:H51"/>
    <mergeCell ref="J51:K51"/>
    <mergeCell ref="H70:I70"/>
    <mergeCell ref="J70:K70"/>
    <mergeCell ref="F50:H50"/>
    <mergeCell ref="J50:K50"/>
    <mergeCell ref="C52:K52"/>
    <mergeCell ref="D90:F90"/>
    <mergeCell ref="G90:H90"/>
    <mergeCell ref="I90:K90"/>
    <mergeCell ref="E91:F91"/>
    <mergeCell ref="G91:H91"/>
    <mergeCell ref="J91:K91"/>
    <mergeCell ref="C86:E86"/>
    <mergeCell ref="F86:K86"/>
    <mergeCell ref="D79:F79"/>
    <mergeCell ref="H79:K79"/>
    <mergeCell ref="D82:K82"/>
    <mergeCell ref="D84:E84"/>
    <mergeCell ref="G84:H84"/>
    <mergeCell ref="J84:K84"/>
    <mergeCell ref="D85:E85"/>
    <mergeCell ref="F85:K85"/>
    <mergeCell ref="C80:F80"/>
    <mergeCell ref="G80:H80"/>
    <mergeCell ref="I80:K80"/>
    <mergeCell ref="C81:K81"/>
    <mergeCell ref="D83:G83"/>
    <mergeCell ref="H83:I83"/>
    <mergeCell ref="J83:K83"/>
    <mergeCell ref="B111:L111"/>
    <mergeCell ref="B112:L112"/>
    <mergeCell ref="B113:L113"/>
    <mergeCell ref="B114:L114"/>
    <mergeCell ref="B115:L115"/>
    <mergeCell ref="B101:L101"/>
    <mergeCell ref="B102:L102"/>
    <mergeCell ref="B103:L103"/>
    <mergeCell ref="B104:L104"/>
    <mergeCell ref="B105:L105"/>
    <mergeCell ref="B106:L106"/>
    <mergeCell ref="B107:L107"/>
    <mergeCell ref="B108:L108"/>
    <mergeCell ref="B109:L109"/>
    <mergeCell ref="B96:L96"/>
    <mergeCell ref="B97:L97"/>
    <mergeCell ref="B98:L98"/>
    <mergeCell ref="B99:L99"/>
    <mergeCell ref="B100:L100"/>
    <mergeCell ref="C95:K95"/>
    <mergeCell ref="D92:E92"/>
    <mergeCell ref="H92:K92"/>
    <mergeCell ref="B110:L110"/>
    <mergeCell ref="E93:F93"/>
    <mergeCell ref="G93:H93"/>
    <mergeCell ref="J93:K93"/>
    <mergeCell ref="D94:E94"/>
    <mergeCell ref="H94:K94"/>
  </mergeCells>
  <conditionalFormatting sqref="D43:F44 J44:K44">
    <cfRule type="expression" dxfId="15" priority="23">
      <formula>$F$41="No"</formula>
    </cfRule>
  </conditionalFormatting>
  <conditionalFormatting sqref="C81:K81">
    <cfRule type="expression" dxfId="14" priority="22">
      <formula>OR($G$80="Other (Specify):",$G$80="Contractor/Vendor")</formula>
    </cfRule>
  </conditionalFormatting>
  <conditionalFormatting sqref="I80">
    <cfRule type="expression" dxfId="13" priority="20">
      <formula>$G$80:$H$80="Other (Specify):"</formula>
    </cfRule>
  </conditionalFormatting>
  <conditionalFormatting sqref="C81:K81">
    <cfRule type="expression" dxfId="12" priority="21">
      <formula>$G$80="Customer (Account Holder)"</formula>
    </cfRule>
  </conditionalFormatting>
  <conditionalFormatting sqref="C49 C63 C65 C57:C61 C52">
    <cfRule type="expression" dxfId="11" priority="13" stopIfTrue="1">
      <formula>#REF!="no"</formula>
    </cfRule>
  </conditionalFormatting>
  <conditionalFormatting sqref="C62 C64 C66:C68">
    <cfRule type="expression" dxfId="10" priority="12" stopIfTrue="1">
      <formula>#REF!="no"</formula>
    </cfRule>
  </conditionalFormatting>
  <conditionalFormatting sqref="C51">
    <cfRule type="expression" dxfId="9" priority="10" stopIfTrue="1">
      <formula>#REF!="no"</formula>
    </cfRule>
  </conditionalFormatting>
  <conditionalFormatting sqref="C53">
    <cfRule type="expression" dxfId="8" priority="7" stopIfTrue="1">
      <formula>#REF!="no"</formula>
    </cfRule>
  </conditionalFormatting>
  <conditionalFormatting sqref="C55">
    <cfRule type="expression" dxfId="7" priority="5" stopIfTrue="1">
      <formula>#REF!="no"</formula>
    </cfRule>
  </conditionalFormatting>
  <conditionalFormatting sqref="C56">
    <cfRule type="expression" dxfId="6" priority="4" stopIfTrue="1">
      <formula>#REF!="no"</formula>
    </cfRule>
  </conditionalFormatting>
  <conditionalFormatting sqref="C50">
    <cfRule type="expression" dxfId="5" priority="3" stopIfTrue="1">
      <formula>#REF!="no"</formula>
    </cfRule>
  </conditionalFormatting>
  <conditionalFormatting sqref="C54">
    <cfRule type="expression" dxfId="4" priority="2" stopIfTrue="1">
      <formula>#REF!="no"</formula>
    </cfRule>
  </conditionalFormatting>
  <conditionalFormatting sqref="H20:K20">
    <cfRule type="expression" dxfId="3" priority="1">
      <formula>$D$20&lt;&gt;"Other"</formula>
    </cfRule>
  </conditionalFormatting>
  <dataValidations disablePrompts="1" count="12">
    <dataValidation type="list" allowBlank="1" showInputMessage="1" showErrorMessage="1" sqref="WLP983066:WLQ983066 WBT983066:WBU983066 VRX983066:VRY983066 VIB983066:VIC983066 UYF983066:UYG983066 UOJ983066:UOK983066 UEN983066:UEO983066 TUR983066:TUS983066 TKV983066:TKW983066 TAZ983066:TBA983066 SRD983066:SRE983066 SHH983066:SHI983066 RXL983066:RXM983066 RNP983066:RNQ983066 RDT983066:RDU983066 QTX983066:QTY983066 QKB983066:QKC983066 QAF983066:QAG983066 PQJ983066:PQK983066 PGN983066:PGO983066 OWR983066:OWS983066 OMV983066:OMW983066 OCZ983066:ODA983066 NTD983066:NTE983066 NJH983066:NJI983066 MZL983066:MZM983066 MPP983066:MPQ983066 MFT983066:MFU983066 LVX983066:LVY983066 LMB983066:LMC983066 LCF983066:LCG983066 KSJ983066:KSK983066 KIN983066:KIO983066 JYR983066:JYS983066 JOV983066:JOW983066 JEZ983066:JFA983066 IVD983066:IVE983066 ILH983066:ILI983066 IBL983066:IBM983066 HRP983066:HRQ983066 HHT983066:HHU983066 GXX983066:GXY983066 GOB983066:GOC983066 GEF983066:GEG983066 FUJ983066:FUK983066 FKN983066:FKO983066 FAR983066:FAS983066 EQV983066:EQW983066 EGZ983066:EHA983066 DXD983066:DXE983066 DNH983066:DNI983066 DDL983066:DDM983066 CTP983066:CTQ983066 CJT983066:CJU983066 BZX983066:BZY983066 BQB983066:BQC983066 BGF983066:BGG983066 AWJ983066:AWK983066 AMN983066:AMO983066 ACR983066:ACS983066 SV983066:SW983066 IZ983066:JA983066 D983067:E983067 WVL917530:WVM917530 WLP917530:WLQ917530 WBT917530:WBU917530 VRX917530:VRY917530 VIB917530:VIC917530 UYF917530:UYG917530 UOJ917530:UOK917530 UEN917530:UEO917530 TUR917530:TUS917530 TKV917530:TKW917530 TAZ917530:TBA917530 SRD917530:SRE917530 SHH917530:SHI917530 RXL917530:RXM917530 RNP917530:RNQ917530 RDT917530:RDU917530 QTX917530:QTY917530 QKB917530:QKC917530 QAF917530:QAG917530 PQJ917530:PQK917530 PGN917530:PGO917530 OWR917530:OWS917530 OMV917530:OMW917530 OCZ917530:ODA917530 NTD917530:NTE917530 NJH917530:NJI917530 MZL917530:MZM917530 MPP917530:MPQ917530 MFT917530:MFU917530 LVX917530:LVY917530 LMB917530:LMC917530 LCF917530:LCG917530 KSJ917530:KSK917530 KIN917530:KIO917530 JYR917530:JYS917530 JOV917530:JOW917530 JEZ917530:JFA917530 IVD917530:IVE917530 ILH917530:ILI917530 IBL917530:IBM917530 HRP917530:HRQ917530 HHT917530:HHU917530 GXX917530:GXY917530 GOB917530:GOC917530 GEF917530:GEG917530 FUJ917530:FUK917530 FKN917530:FKO917530 FAR917530:FAS917530 EQV917530:EQW917530 EGZ917530:EHA917530 DXD917530:DXE917530 DNH917530:DNI917530 DDL917530:DDM917530 CTP917530:CTQ917530 CJT917530:CJU917530 BZX917530:BZY917530 BQB917530:BQC917530 BGF917530:BGG917530 AWJ917530:AWK917530 AMN917530:AMO917530 ACR917530:ACS917530 SV917530:SW917530 IZ917530:JA917530 D917531:E917531 WVL851994:WVM851994 WLP851994:WLQ851994 WBT851994:WBU851994 VRX851994:VRY851994 VIB851994:VIC851994 UYF851994:UYG851994 UOJ851994:UOK851994 UEN851994:UEO851994 TUR851994:TUS851994 TKV851994:TKW851994 TAZ851994:TBA851994 SRD851994:SRE851994 SHH851994:SHI851994 RXL851994:RXM851994 RNP851994:RNQ851994 RDT851994:RDU851994 QTX851994:QTY851994 QKB851994:QKC851994 QAF851994:QAG851994 PQJ851994:PQK851994 PGN851994:PGO851994 OWR851994:OWS851994 OMV851994:OMW851994 OCZ851994:ODA851994 NTD851994:NTE851994 NJH851994:NJI851994 MZL851994:MZM851994 MPP851994:MPQ851994 MFT851994:MFU851994 LVX851994:LVY851994 LMB851994:LMC851994 LCF851994:LCG851994 KSJ851994:KSK851994 KIN851994:KIO851994 JYR851994:JYS851994 JOV851994:JOW851994 JEZ851994:JFA851994 IVD851994:IVE851994 ILH851994:ILI851994 IBL851994:IBM851994 HRP851994:HRQ851994 HHT851994:HHU851994 GXX851994:GXY851994 GOB851994:GOC851994 GEF851994:GEG851994 FUJ851994:FUK851994 FKN851994:FKO851994 FAR851994:FAS851994 EQV851994:EQW851994 EGZ851994:EHA851994 DXD851994:DXE851994 DNH851994:DNI851994 DDL851994:DDM851994 CTP851994:CTQ851994 CJT851994:CJU851994 BZX851994:BZY851994 BQB851994:BQC851994 BGF851994:BGG851994 AWJ851994:AWK851994 AMN851994:AMO851994 ACR851994:ACS851994 SV851994:SW851994 IZ851994:JA851994 D851995:E851995 WVL786458:WVM786458 WLP786458:WLQ786458 WBT786458:WBU786458 VRX786458:VRY786458 VIB786458:VIC786458 UYF786458:UYG786458 UOJ786458:UOK786458 UEN786458:UEO786458 TUR786458:TUS786458 TKV786458:TKW786458 TAZ786458:TBA786458 SRD786458:SRE786458 SHH786458:SHI786458 RXL786458:RXM786458 RNP786458:RNQ786458 RDT786458:RDU786458 QTX786458:QTY786458 QKB786458:QKC786458 QAF786458:QAG786458 PQJ786458:PQK786458 PGN786458:PGO786458 OWR786458:OWS786458 OMV786458:OMW786458 OCZ786458:ODA786458 NTD786458:NTE786458 NJH786458:NJI786458 MZL786458:MZM786458 MPP786458:MPQ786458 MFT786458:MFU786458 LVX786458:LVY786458 LMB786458:LMC786458 LCF786458:LCG786458 KSJ786458:KSK786458 KIN786458:KIO786458 JYR786458:JYS786458 JOV786458:JOW786458 JEZ786458:JFA786458 IVD786458:IVE786458 ILH786458:ILI786458 IBL786458:IBM786458 HRP786458:HRQ786458 HHT786458:HHU786458 GXX786458:GXY786458 GOB786458:GOC786458 GEF786458:GEG786458 FUJ786458:FUK786458 FKN786458:FKO786458 FAR786458:FAS786458 EQV786458:EQW786458 EGZ786458:EHA786458 DXD786458:DXE786458 DNH786458:DNI786458 DDL786458:DDM786458 CTP786458:CTQ786458 CJT786458:CJU786458 BZX786458:BZY786458 BQB786458:BQC786458 BGF786458:BGG786458 AWJ786458:AWK786458 AMN786458:AMO786458 ACR786458:ACS786458 SV786458:SW786458 IZ786458:JA786458 D786459:E786459 WVL720922:WVM720922 WLP720922:WLQ720922 WBT720922:WBU720922 VRX720922:VRY720922 VIB720922:VIC720922 UYF720922:UYG720922 UOJ720922:UOK720922 UEN720922:UEO720922 TUR720922:TUS720922 TKV720922:TKW720922 TAZ720922:TBA720922 SRD720922:SRE720922 SHH720922:SHI720922 RXL720922:RXM720922 RNP720922:RNQ720922 RDT720922:RDU720922 QTX720922:QTY720922 QKB720922:QKC720922 QAF720922:QAG720922 PQJ720922:PQK720922 PGN720922:PGO720922 OWR720922:OWS720922 OMV720922:OMW720922 OCZ720922:ODA720922 NTD720922:NTE720922 NJH720922:NJI720922 MZL720922:MZM720922 MPP720922:MPQ720922 MFT720922:MFU720922 LVX720922:LVY720922 LMB720922:LMC720922 LCF720922:LCG720922 KSJ720922:KSK720922 KIN720922:KIO720922 JYR720922:JYS720922 JOV720922:JOW720922 JEZ720922:JFA720922 IVD720922:IVE720922 ILH720922:ILI720922 IBL720922:IBM720922 HRP720922:HRQ720922 HHT720922:HHU720922 GXX720922:GXY720922 GOB720922:GOC720922 GEF720922:GEG720922 FUJ720922:FUK720922 FKN720922:FKO720922 FAR720922:FAS720922 EQV720922:EQW720922 EGZ720922:EHA720922 DXD720922:DXE720922 DNH720922:DNI720922 DDL720922:DDM720922 CTP720922:CTQ720922 CJT720922:CJU720922 BZX720922:BZY720922 BQB720922:BQC720922 BGF720922:BGG720922 AWJ720922:AWK720922 AMN720922:AMO720922 ACR720922:ACS720922 SV720922:SW720922 IZ720922:JA720922 D720923:E720923 WVL655386:WVM655386 WLP655386:WLQ655386 WBT655386:WBU655386 VRX655386:VRY655386 VIB655386:VIC655386 UYF655386:UYG655386 UOJ655386:UOK655386 UEN655386:UEO655386 TUR655386:TUS655386 TKV655386:TKW655386 TAZ655386:TBA655386 SRD655386:SRE655386 SHH655386:SHI655386 RXL655386:RXM655386 RNP655386:RNQ655386 RDT655386:RDU655386 QTX655386:QTY655386 QKB655386:QKC655386 QAF655386:QAG655386 PQJ655386:PQK655386 PGN655386:PGO655386 OWR655386:OWS655386 OMV655386:OMW655386 OCZ655386:ODA655386 NTD655386:NTE655386 NJH655386:NJI655386 MZL655386:MZM655386 MPP655386:MPQ655386 MFT655386:MFU655386 LVX655386:LVY655386 LMB655386:LMC655386 LCF655386:LCG655386 KSJ655386:KSK655386 KIN655386:KIO655386 JYR655386:JYS655386 JOV655386:JOW655386 JEZ655386:JFA655386 IVD655386:IVE655386 ILH655386:ILI655386 IBL655386:IBM655386 HRP655386:HRQ655386 HHT655386:HHU655386 GXX655386:GXY655386 GOB655386:GOC655386 GEF655386:GEG655386 FUJ655386:FUK655386 FKN655386:FKO655386 FAR655386:FAS655386 EQV655386:EQW655386 EGZ655386:EHA655386 DXD655386:DXE655386 DNH655386:DNI655386 DDL655386:DDM655386 CTP655386:CTQ655386 CJT655386:CJU655386 BZX655386:BZY655386 BQB655386:BQC655386 BGF655386:BGG655386 AWJ655386:AWK655386 AMN655386:AMO655386 ACR655386:ACS655386 SV655386:SW655386 IZ655386:JA655386 D655387:E655387 WVL589850:WVM589850 WLP589850:WLQ589850 WBT589850:WBU589850 VRX589850:VRY589850 VIB589850:VIC589850 UYF589850:UYG589850 UOJ589850:UOK589850 UEN589850:UEO589850 TUR589850:TUS589850 TKV589850:TKW589850 TAZ589850:TBA589850 SRD589850:SRE589850 SHH589850:SHI589850 RXL589850:RXM589850 RNP589850:RNQ589850 RDT589850:RDU589850 QTX589850:QTY589850 QKB589850:QKC589850 QAF589850:QAG589850 PQJ589850:PQK589850 PGN589850:PGO589850 OWR589850:OWS589850 OMV589850:OMW589850 OCZ589850:ODA589850 NTD589850:NTE589850 NJH589850:NJI589850 MZL589850:MZM589850 MPP589850:MPQ589850 MFT589850:MFU589850 LVX589850:LVY589850 LMB589850:LMC589850 LCF589850:LCG589850 KSJ589850:KSK589850 KIN589850:KIO589850 JYR589850:JYS589850 JOV589850:JOW589850 JEZ589850:JFA589850 IVD589850:IVE589850 ILH589850:ILI589850 IBL589850:IBM589850 HRP589850:HRQ589850 HHT589850:HHU589850 GXX589850:GXY589850 GOB589850:GOC589850 GEF589850:GEG589850 FUJ589850:FUK589850 FKN589850:FKO589850 FAR589850:FAS589850 EQV589850:EQW589850 EGZ589850:EHA589850 DXD589850:DXE589850 DNH589850:DNI589850 DDL589850:DDM589850 CTP589850:CTQ589850 CJT589850:CJU589850 BZX589850:BZY589850 BQB589850:BQC589850 BGF589850:BGG589850 AWJ589850:AWK589850 AMN589850:AMO589850 ACR589850:ACS589850 SV589850:SW589850 IZ589850:JA589850 D589851:E589851 WVL524314:WVM524314 WLP524314:WLQ524314 WBT524314:WBU524314 VRX524314:VRY524314 VIB524314:VIC524314 UYF524314:UYG524314 UOJ524314:UOK524314 UEN524314:UEO524314 TUR524314:TUS524314 TKV524314:TKW524314 TAZ524314:TBA524314 SRD524314:SRE524314 SHH524314:SHI524314 RXL524314:RXM524314 RNP524314:RNQ524314 RDT524314:RDU524314 QTX524314:QTY524314 QKB524314:QKC524314 QAF524314:QAG524314 PQJ524314:PQK524314 PGN524314:PGO524314 OWR524314:OWS524314 OMV524314:OMW524314 OCZ524314:ODA524314 NTD524314:NTE524314 NJH524314:NJI524314 MZL524314:MZM524314 MPP524314:MPQ524314 MFT524314:MFU524314 LVX524314:LVY524314 LMB524314:LMC524314 LCF524314:LCG524314 KSJ524314:KSK524314 KIN524314:KIO524314 JYR524314:JYS524314 JOV524314:JOW524314 JEZ524314:JFA524314 IVD524314:IVE524314 ILH524314:ILI524314 IBL524314:IBM524314 HRP524314:HRQ524314 HHT524314:HHU524314 GXX524314:GXY524314 GOB524314:GOC524314 GEF524314:GEG524314 FUJ524314:FUK524314 FKN524314:FKO524314 FAR524314:FAS524314 EQV524314:EQW524314 EGZ524314:EHA524314 DXD524314:DXE524314 DNH524314:DNI524314 DDL524314:DDM524314 CTP524314:CTQ524314 CJT524314:CJU524314 BZX524314:BZY524314 BQB524314:BQC524314 BGF524314:BGG524314 AWJ524314:AWK524314 AMN524314:AMO524314 ACR524314:ACS524314 SV524314:SW524314 IZ524314:JA524314 D524315:E524315 WVL458778:WVM458778 WLP458778:WLQ458778 WBT458778:WBU458778 VRX458778:VRY458778 VIB458778:VIC458778 UYF458778:UYG458778 UOJ458778:UOK458778 UEN458778:UEO458778 TUR458778:TUS458778 TKV458778:TKW458778 TAZ458778:TBA458778 SRD458778:SRE458778 SHH458778:SHI458778 RXL458778:RXM458778 RNP458778:RNQ458778 RDT458778:RDU458778 QTX458778:QTY458778 QKB458778:QKC458778 QAF458778:QAG458778 PQJ458778:PQK458778 PGN458778:PGO458778 OWR458778:OWS458778 OMV458778:OMW458778 OCZ458778:ODA458778 NTD458778:NTE458778 NJH458778:NJI458778 MZL458778:MZM458778 MPP458778:MPQ458778 MFT458778:MFU458778 LVX458778:LVY458778 LMB458778:LMC458778 LCF458778:LCG458778 KSJ458778:KSK458778 KIN458778:KIO458778 JYR458778:JYS458778 JOV458778:JOW458778 JEZ458778:JFA458778 IVD458778:IVE458778 ILH458778:ILI458778 IBL458778:IBM458778 HRP458778:HRQ458778 HHT458778:HHU458778 GXX458778:GXY458778 GOB458778:GOC458778 GEF458778:GEG458778 FUJ458778:FUK458778 FKN458778:FKO458778 FAR458778:FAS458778 EQV458778:EQW458778 EGZ458778:EHA458778 DXD458778:DXE458778 DNH458778:DNI458778 DDL458778:DDM458778 CTP458778:CTQ458778 CJT458778:CJU458778 BZX458778:BZY458778 BQB458778:BQC458778 BGF458778:BGG458778 AWJ458778:AWK458778 AMN458778:AMO458778 ACR458778:ACS458778 SV458778:SW458778 IZ458778:JA458778 D458779:E458779 WVL393242:WVM393242 WLP393242:WLQ393242 WBT393242:WBU393242 VRX393242:VRY393242 VIB393242:VIC393242 UYF393242:UYG393242 UOJ393242:UOK393242 UEN393242:UEO393242 TUR393242:TUS393242 TKV393242:TKW393242 TAZ393242:TBA393242 SRD393242:SRE393242 SHH393242:SHI393242 RXL393242:RXM393242 RNP393242:RNQ393242 RDT393242:RDU393242 QTX393242:QTY393242 QKB393242:QKC393242 QAF393242:QAG393242 PQJ393242:PQK393242 PGN393242:PGO393242 OWR393242:OWS393242 OMV393242:OMW393242 OCZ393242:ODA393242 NTD393242:NTE393242 NJH393242:NJI393242 MZL393242:MZM393242 MPP393242:MPQ393242 MFT393242:MFU393242 LVX393242:LVY393242 LMB393242:LMC393242 LCF393242:LCG393242 KSJ393242:KSK393242 KIN393242:KIO393242 JYR393242:JYS393242 JOV393242:JOW393242 JEZ393242:JFA393242 IVD393242:IVE393242 ILH393242:ILI393242 IBL393242:IBM393242 HRP393242:HRQ393242 HHT393242:HHU393242 GXX393242:GXY393242 GOB393242:GOC393242 GEF393242:GEG393242 FUJ393242:FUK393242 FKN393242:FKO393242 FAR393242:FAS393242 EQV393242:EQW393242 EGZ393242:EHA393242 DXD393242:DXE393242 DNH393242:DNI393242 DDL393242:DDM393242 CTP393242:CTQ393242 CJT393242:CJU393242 BZX393242:BZY393242 BQB393242:BQC393242 BGF393242:BGG393242 AWJ393242:AWK393242 AMN393242:AMO393242 ACR393242:ACS393242 SV393242:SW393242 IZ393242:JA393242 D393243:E393243 WVL327706:WVM327706 WLP327706:WLQ327706 WBT327706:WBU327706 VRX327706:VRY327706 VIB327706:VIC327706 UYF327706:UYG327706 UOJ327706:UOK327706 UEN327706:UEO327706 TUR327706:TUS327706 TKV327706:TKW327706 TAZ327706:TBA327706 SRD327706:SRE327706 SHH327706:SHI327706 RXL327706:RXM327706 RNP327706:RNQ327706 RDT327706:RDU327706 QTX327706:QTY327706 QKB327706:QKC327706 QAF327706:QAG327706 PQJ327706:PQK327706 PGN327706:PGO327706 OWR327706:OWS327706 OMV327706:OMW327706 OCZ327706:ODA327706 NTD327706:NTE327706 NJH327706:NJI327706 MZL327706:MZM327706 MPP327706:MPQ327706 MFT327706:MFU327706 LVX327706:LVY327706 LMB327706:LMC327706 LCF327706:LCG327706 KSJ327706:KSK327706 KIN327706:KIO327706 JYR327706:JYS327706 JOV327706:JOW327706 JEZ327706:JFA327706 IVD327706:IVE327706 ILH327706:ILI327706 IBL327706:IBM327706 HRP327706:HRQ327706 HHT327706:HHU327706 GXX327706:GXY327706 GOB327706:GOC327706 GEF327706:GEG327706 FUJ327706:FUK327706 FKN327706:FKO327706 FAR327706:FAS327706 EQV327706:EQW327706 EGZ327706:EHA327706 DXD327706:DXE327706 DNH327706:DNI327706 DDL327706:DDM327706 CTP327706:CTQ327706 CJT327706:CJU327706 BZX327706:BZY327706 BQB327706:BQC327706 BGF327706:BGG327706 AWJ327706:AWK327706 AMN327706:AMO327706 ACR327706:ACS327706 SV327706:SW327706 IZ327706:JA327706 D327707:E327707 WVL262170:WVM262170 WLP262170:WLQ262170 WBT262170:WBU262170 VRX262170:VRY262170 VIB262170:VIC262170 UYF262170:UYG262170 UOJ262170:UOK262170 UEN262170:UEO262170 TUR262170:TUS262170 TKV262170:TKW262170 TAZ262170:TBA262170 SRD262170:SRE262170 SHH262170:SHI262170 RXL262170:RXM262170 RNP262170:RNQ262170 RDT262170:RDU262170 QTX262170:QTY262170 QKB262170:QKC262170 QAF262170:QAG262170 PQJ262170:PQK262170 PGN262170:PGO262170 OWR262170:OWS262170 OMV262170:OMW262170 OCZ262170:ODA262170 NTD262170:NTE262170 NJH262170:NJI262170 MZL262170:MZM262170 MPP262170:MPQ262170 MFT262170:MFU262170 LVX262170:LVY262170 LMB262170:LMC262170 LCF262170:LCG262170 KSJ262170:KSK262170 KIN262170:KIO262170 JYR262170:JYS262170 JOV262170:JOW262170 JEZ262170:JFA262170 IVD262170:IVE262170 ILH262170:ILI262170 IBL262170:IBM262170 HRP262170:HRQ262170 HHT262170:HHU262170 GXX262170:GXY262170 GOB262170:GOC262170 GEF262170:GEG262170 FUJ262170:FUK262170 FKN262170:FKO262170 FAR262170:FAS262170 EQV262170:EQW262170 EGZ262170:EHA262170 DXD262170:DXE262170 DNH262170:DNI262170 DDL262170:DDM262170 CTP262170:CTQ262170 CJT262170:CJU262170 BZX262170:BZY262170 BQB262170:BQC262170 BGF262170:BGG262170 AWJ262170:AWK262170 AMN262170:AMO262170 ACR262170:ACS262170 SV262170:SW262170 IZ262170:JA262170 D262171:E262171 WVL196634:WVM196634 WLP196634:WLQ196634 WBT196634:WBU196634 VRX196634:VRY196634 VIB196634:VIC196634 UYF196634:UYG196634 UOJ196634:UOK196634 UEN196634:UEO196634 TUR196634:TUS196634 TKV196634:TKW196634 TAZ196634:TBA196634 SRD196634:SRE196634 SHH196634:SHI196634 RXL196634:RXM196634 RNP196634:RNQ196634 RDT196634:RDU196634 QTX196634:QTY196634 QKB196634:QKC196634 QAF196634:QAG196634 PQJ196634:PQK196634 PGN196634:PGO196634 OWR196634:OWS196634 OMV196634:OMW196634 OCZ196634:ODA196634 NTD196634:NTE196634 NJH196634:NJI196634 MZL196634:MZM196634 MPP196634:MPQ196634 MFT196634:MFU196634 LVX196634:LVY196634 LMB196634:LMC196634 LCF196634:LCG196634 KSJ196634:KSK196634 KIN196634:KIO196634 JYR196634:JYS196634 JOV196634:JOW196634 JEZ196634:JFA196634 IVD196634:IVE196634 ILH196634:ILI196634 IBL196634:IBM196634 HRP196634:HRQ196634 HHT196634:HHU196634 GXX196634:GXY196634 GOB196634:GOC196634 GEF196634:GEG196634 FUJ196634:FUK196634 FKN196634:FKO196634 FAR196634:FAS196634 EQV196634:EQW196634 EGZ196634:EHA196634 DXD196634:DXE196634 DNH196634:DNI196634 DDL196634:DDM196634 CTP196634:CTQ196634 CJT196634:CJU196634 BZX196634:BZY196634 BQB196634:BQC196634 BGF196634:BGG196634 AWJ196634:AWK196634 AMN196634:AMO196634 ACR196634:ACS196634 SV196634:SW196634 IZ196634:JA196634 D196635:E196635 WVL131098:WVM131098 WLP131098:WLQ131098 WBT131098:WBU131098 VRX131098:VRY131098 VIB131098:VIC131098 UYF131098:UYG131098 UOJ131098:UOK131098 UEN131098:UEO131098 TUR131098:TUS131098 TKV131098:TKW131098 TAZ131098:TBA131098 SRD131098:SRE131098 SHH131098:SHI131098 RXL131098:RXM131098 RNP131098:RNQ131098 RDT131098:RDU131098 QTX131098:QTY131098 QKB131098:QKC131098 QAF131098:QAG131098 PQJ131098:PQK131098 PGN131098:PGO131098 OWR131098:OWS131098 OMV131098:OMW131098 OCZ131098:ODA131098 NTD131098:NTE131098 NJH131098:NJI131098 MZL131098:MZM131098 MPP131098:MPQ131098 MFT131098:MFU131098 LVX131098:LVY131098 LMB131098:LMC131098 LCF131098:LCG131098 KSJ131098:KSK131098 KIN131098:KIO131098 JYR131098:JYS131098 JOV131098:JOW131098 JEZ131098:JFA131098 IVD131098:IVE131098 ILH131098:ILI131098 IBL131098:IBM131098 HRP131098:HRQ131098 HHT131098:HHU131098 GXX131098:GXY131098 GOB131098:GOC131098 GEF131098:GEG131098 FUJ131098:FUK131098 FKN131098:FKO131098 FAR131098:FAS131098 EQV131098:EQW131098 EGZ131098:EHA131098 DXD131098:DXE131098 DNH131098:DNI131098 DDL131098:DDM131098 CTP131098:CTQ131098 CJT131098:CJU131098 BZX131098:BZY131098 BQB131098:BQC131098 BGF131098:BGG131098 AWJ131098:AWK131098 AMN131098:AMO131098 ACR131098:ACS131098 SV131098:SW131098 IZ131098:JA131098 D131099:E131099 WVL65562:WVM65562 WLP65562:WLQ65562 WBT65562:WBU65562 VRX65562:VRY65562 VIB65562:VIC65562 UYF65562:UYG65562 UOJ65562:UOK65562 UEN65562:UEO65562 TUR65562:TUS65562 TKV65562:TKW65562 TAZ65562:TBA65562 SRD65562:SRE65562 SHH65562:SHI65562 RXL65562:RXM65562 RNP65562:RNQ65562 RDT65562:RDU65562 QTX65562:QTY65562 QKB65562:QKC65562 QAF65562:QAG65562 PQJ65562:PQK65562 PGN65562:PGO65562 OWR65562:OWS65562 OMV65562:OMW65562 OCZ65562:ODA65562 NTD65562:NTE65562 NJH65562:NJI65562 MZL65562:MZM65562 MPP65562:MPQ65562 MFT65562:MFU65562 LVX65562:LVY65562 LMB65562:LMC65562 LCF65562:LCG65562 KSJ65562:KSK65562 KIN65562:KIO65562 JYR65562:JYS65562 JOV65562:JOW65562 JEZ65562:JFA65562 IVD65562:IVE65562 ILH65562:ILI65562 IBL65562:IBM65562 HRP65562:HRQ65562 HHT65562:HHU65562 GXX65562:GXY65562 GOB65562:GOC65562 GEF65562:GEG65562 FUJ65562:FUK65562 FKN65562:FKO65562 FAR65562:FAS65562 EQV65562:EQW65562 EGZ65562:EHA65562 DXD65562:DXE65562 DNH65562:DNI65562 DDL65562:DDM65562 CTP65562:CTQ65562 CJT65562:CJU65562 BZX65562:BZY65562 BQB65562:BQC65562 BGF65562:BGG65562 AWJ65562:AWK65562 AMN65562:AMO65562 ACR65562:ACS65562 SV65562:SW65562 IZ65562:JA65562 D65563:E65563 WVL983066:WVM983066 D85:E85 WVL7:WVM7 WLP7:WLQ7 WBT7:WBU7 VRX7:VRY7 VIB7:VIC7 UYF7:UYG7 UOJ7:UOK7 UEN7:UEO7 TUR7:TUS7 TKV7:TKW7 TAZ7:TBA7 SRD7:SRE7 SHH7:SHI7 RXL7:RXM7 RNP7:RNQ7 RDT7:RDU7 QTX7:QTY7 QKB7:QKC7 QAF7:QAG7 PQJ7:PQK7 PGN7:PGO7 OWR7:OWS7 OMV7:OMW7 OCZ7:ODA7 NTD7:NTE7 NJH7:NJI7 MZL7:MZM7 MPP7:MPQ7 MFT7:MFU7 LVX7:LVY7 LMB7:LMC7 LCF7:LCG7 KSJ7:KSK7 KIN7:KIO7 JYR7:JYS7 JOV7:JOW7 JEZ7:JFA7 IVD7:IVE7 ILH7:ILI7 IBL7:IBM7 HRP7:HRQ7 HHT7:HHU7 GXX7:GXY7 GOB7:GOC7 GEF7:GEG7 FUJ7:FUK7 FKN7:FKO7 FAR7:FAS7 EQV7:EQW7 EGZ7:EHA7 DXD7:DXE7 DNH7:DNI7 DDL7:DDM7 CTP7:CTQ7 CJT7:CJU7 BZX7:BZY7 BQB7:BQC7 BGF7:BGG7 AWJ7:AWK7 AMN7:AMO7 ACR7:ACS7 SV7:SW7 IZ7:JA7" xr:uid="{00000000-0002-0000-0300-000000000000}">
      <formula1>Choose_CompanyType</formula1>
    </dataValidation>
    <dataValidation type="list" allowBlank="1" showInputMessage="1" showErrorMessage="1" sqref="D65566:F65566 WVL983069:WVN983069 WLP983069:WLR983069 WBT983069:WBV983069 VRX983069:VRZ983069 VIB983069:VID983069 UYF983069:UYH983069 UOJ983069:UOL983069 UEN983069:UEP983069 TUR983069:TUT983069 TKV983069:TKX983069 TAZ983069:TBB983069 SRD983069:SRF983069 SHH983069:SHJ983069 RXL983069:RXN983069 RNP983069:RNR983069 RDT983069:RDV983069 QTX983069:QTZ983069 QKB983069:QKD983069 QAF983069:QAH983069 PQJ983069:PQL983069 PGN983069:PGP983069 OWR983069:OWT983069 OMV983069:OMX983069 OCZ983069:ODB983069 NTD983069:NTF983069 NJH983069:NJJ983069 MZL983069:MZN983069 MPP983069:MPR983069 MFT983069:MFV983069 LVX983069:LVZ983069 LMB983069:LMD983069 LCF983069:LCH983069 KSJ983069:KSL983069 KIN983069:KIP983069 JYR983069:JYT983069 JOV983069:JOX983069 JEZ983069:JFB983069 IVD983069:IVF983069 ILH983069:ILJ983069 IBL983069:IBN983069 HRP983069:HRR983069 HHT983069:HHV983069 GXX983069:GXZ983069 GOB983069:GOD983069 GEF983069:GEH983069 FUJ983069:FUL983069 FKN983069:FKP983069 FAR983069:FAT983069 EQV983069:EQX983069 EGZ983069:EHB983069 DXD983069:DXF983069 DNH983069:DNJ983069 DDL983069:DDN983069 CTP983069:CTR983069 CJT983069:CJV983069 BZX983069:BZZ983069 BQB983069:BQD983069 BGF983069:BGH983069 AWJ983069:AWL983069 AMN983069:AMP983069 ACR983069:ACT983069 SV983069:SX983069 IZ983069:JB983069 D983070:F983070 WVL917533:WVN917533 WLP917533:WLR917533 WBT917533:WBV917533 VRX917533:VRZ917533 VIB917533:VID917533 UYF917533:UYH917533 UOJ917533:UOL917533 UEN917533:UEP917533 TUR917533:TUT917533 TKV917533:TKX917533 TAZ917533:TBB917533 SRD917533:SRF917533 SHH917533:SHJ917533 RXL917533:RXN917533 RNP917533:RNR917533 RDT917533:RDV917533 QTX917533:QTZ917533 QKB917533:QKD917533 QAF917533:QAH917533 PQJ917533:PQL917533 PGN917533:PGP917533 OWR917533:OWT917533 OMV917533:OMX917533 OCZ917533:ODB917533 NTD917533:NTF917533 NJH917533:NJJ917533 MZL917533:MZN917533 MPP917533:MPR917533 MFT917533:MFV917533 LVX917533:LVZ917533 LMB917533:LMD917533 LCF917533:LCH917533 KSJ917533:KSL917533 KIN917533:KIP917533 JYR917533:JYT917533 JOV917533:JOX917533 JEZ917533:JFB917533 IVD917533:IVF917533 ILH917533:ILJ917533 IBL917533:IBN917533 HRP917533:HRR917533 HHT917533:HHV917533 GXX917533:GXZ917533 GOB917533:GOD917533 GEF917533:GEH917533 FUJ917533:FUL917533 FKN917533:FKP917533 FAR917533:FAT917533 EQV917533:EQX917533 EGZ917533:EHB917533 DXD917533:DXF917533 DNH917533:DNJ917533 DDL917533:DDN917533 CTP917533:CTR917533 CJT917533:CJV917533 BZX917533:BZZ917533 BQB917533:BQD917533 BGF917533:BGH917533 AWJ917533:AWL917533 AMN917533:AMP917533 ACR917533:ACT917533 SV917533:SX917533 IZ917533:JB917533 D917534:F917534 WVL851997:WVN851997 WLP851997:WLR851997 WBT851997:WBV851997 VRX851997:VRZ851997 VIB851997:VID851997 UYF851997:UYH851997 UOJ851997:UOL851997 UEN851997:UEP851997 TUR851997:TUT851997 TKV851997:TKX851997 TAZ851997:TBB851997 SRD851997:SRF851997 SHH851997:SHJ851997 RXL851997:RXN851997 RNP851997:RNR851997 RDT851997:RDV851997 QTX851997:QTZ851997 QKB851997:QKD851997 QAF851997:QAH851997 PQJ851997:PQL851997 PGN851997:PGP851997 OWR851997:OWT851997 OMV851997:OMX851997 OCZ851997:ODB851997 NTD851997:NTF851997 NJH851997:NJJ851997 MZL851997:MZN851997 MPP851997:MPR851997 MFT851997:MFV851997 LVX851997:LVZ851997 LMB851997:LMD851997 LCF851997:LCH851997 KSJ851997:KSL851997 KIN851997:KIP851997 JYR851997:JYT851997 JOV851997:JOX851997 JEZ851997:JFB851997 IVD851997:IVF851997 ILH851997:ILJ851997 IBL851997:IBN851997 HRP851997:HRR851997 HHT851997:HHV851997 GXX851997:GXZ851997 GOB851997:GOD851997 GEF851997:GEH851997 FUJ851997:FUL851997 FKN851997:FKP851997 FAR851997:FAT851997 EQV851997:EQX851997 EGZ851997:EHB851997 DXD851997:DXF851997 DNH851997:DNJ851997 DDL851997:DDN851997 CTP851997:CTR851997 CJT851997:CJV851997 BZX851997:BZZ851997 BQB851997:BQD851997 BGF851997:BGH851997 AWJ851997:AWL851997 AMN851997:AMP851997 ACR851997:ACT851997 SV851997:SX851997 IZ851997:JB851997 D851998:F851998 WVL786461:WVN786461 WLP786461:WLR786461 WBT786461:WBV786461 VRX786461:VRZ786461 VIB786461:VID786461 UYF786461:UYH786461 UOJ786461:UOL786461 UEN786461:UEP786461 TUR786461:TUT786461 TKV786461:TKX786461 TAZ786461:TBB786461 SRD786461:SRF786461 SHH786461:SHJ786461 RXL786461:RXN786461 RNP786461:RNR786461 RDT786461:RDV786461 QTX786461:QTZ786461 QKB786461:QKD786461 QAF786461:QAH786461 PQJ786461:PQL786461 PGN786461:PGP786461 OWR786461:OWT786461 OMV786461:OMX786461 OCZ786461:ODB786461 NTD786461:NTF786461 NJH786461:NJJ786461 MZL786461:MZN786461 MPP786461:MPR786461 MFT786461:MFV786461 LVX786461:LVZ786461 LMB786461:LMD786461 LCF786461:LCH786461 KSJ786461:KSL786461 KIN786461:KIP786461 JYR786461:JYT786461 JOV786461:JOX786461 JEZ786461:JFB786461 IVD786461:IVF786461 ILH786461:ILJ786461 IBL786461:IBN786461 HRP786461:HRR786461 HHT786461:HHV786461 GXX786461:GXZ786461 GOB786461:GOD786461 GEF786461:GEH786461 FUJ786461:FUL786461 FKN786461:FKP786461 FAR786461:FAT786461 EQV786461:EQX786461 EGZ786461:EHB786461 DXD786461:DXF786461 DNH786461:DNJ786461 DDL786461:DDN786461 CTP786461:CTR786461 CJT786461:CJV786461 BZX786461:BZZ786461 BQB786461:BQD786461 BGF786461:BGH786461 AWJ786461:AWL786461 AMN786461:AMP786461 ACR786461:ACT786461 SV786461:SX786461 IZ786461:JB786461 D786462:F786462 WVL720925:WVN720925 WLP720925:WLR720925 WBT720925:WBV720925 VRX720925:VRZ720925 VIB720925:VID720925 UYF720925:UYH720925 UOJ720925:UOL720925 UEN720925:UEP720925 TUR720925:TUT720925 TKV720925:TKX720925 TAZ720925:TBB720925 SRD720925:SRF720925 SHH720925:SHJ720925 RXL720925:RXN720925 RNP720925:RNR720925 RDT720925:RDV720925 QTX720925:QTZ720925 QKB720925:QKD720925 QAF720925:QAH720925 PQJ720925:PQL720925 PGN720925:PGP720925 OWR720925:OWT720925 OMV720925:OMX720925 OCZ720925:ODB720925 NTD720925:NTF720925 NJH720925:NJJ720925 MZL720925:MZN720925 MPP720925:MPR720925 MFT720925:MFV720925 LVX720925:LVZ720925 LMB720925:LMD720925 LCF720925:LCH720925 KSJ720925:KSL720925 KIN720925:KIP720925 JYR720925:JYT720925 JOV720925:JOX720925 JEZ720925:JFB720925 IVD720925:IVF720925 ILH720925:ILJ720925 IBL720925:IBN720925 HRP720925:HRR720925 HHT720925:HHV720925 GXX720925:GXZ720925 GOB720925:GOD720925 GEF720925:GEH720925 FUJ720925:FUL720925 FKN720925:FKP720925 FAR720925:FAT720925 EQV720925:EQX720925 EGZ720925:EHB720925 DXD720925:DXF720925 DNH720925:DNJ720925 DDL720925:DDN720925 CTP720925:CTR720925 CJT720925:CJV720925 BZX720925:BZZ720925 BQB720925:BQD720925 BGF720925:BGH720925 AWJ720925:AWL720925 AMN720925:AMP720925 ACR720925:ACT720925 SV720925:SX720925 IZ720925:JB720925 D720926:F720926 WVL655389:WVN655389 WLP655389:WLR655389 WBT655389:WBV655389 VRX655389:VRZ655389 VIB655389:VID655389 UYF655389:UYH655389 UOJ655389:UOL655389 UEN655389:UEP655389 TUR655389:TUT655389 TKV655389:TKX655389 TAZ655389:TBB655389 SRD655389:SRF655389 SHH655389:SHJ655389 RXL655389:RXN655389 RNP655389:RNR655389 RDT655389:RDV655389 QTX655389:QTZ655389 QKB655389:QKD655389 QAF655389:QAH655389 PQJ655389:PQL655389 PGN655389:PGP655389 OWR655389:OWT655389 OMV655389:OMX655389 OCZ655389:ODB655389 NTD655389:NTF655389 NJH655389:NJJ655389 MZL655389:MZN655389 MPP655389:MPR655389 MFT655389:MFV655389 LVX655389:LVZ655389 LMB655389:LMD655389 LCF655389:LCH655389 KSJ655389:KSL655389 KIN655389:KIP655389 JYR655389:JYT655389 JOV655389:JOX655389 JEZ655389:JFB655389 IVD655389:IVF655389 ILH655389:ILJ655389 IBL655389:IBN655389 HRP655389:HRR655389 HHT655389:HHV655389 GXX655389:GXZ655389 GOB655389:GOD655389 GEF655389:GEH655389 FUJ655389:FUL655389 FKN655389:FKP655389 FAR655389:FAT655389 EQV655389:EQX655389 EGZ655389:EHB655389 DXD655389:DXF655389 DNH655389:DNJ655389 DDL655389:DDN655389 CTP655389:CTR655389 CJT655389:CJV655389 BZX655389:BZZ655389 BQB655389:BQD655389 BGF655389:BGH655389 AWJ655389:AWL655389 AMN655389:AMP655389 ACR655389:ACT655389 SV655389:SX655389 IZ655389:JB655389 D655390:F655390 WVL589853:WVN589853 WLP589853:WLR589853 WBT589853:WBV589853 VRX589853:VRZ589853 VIB589853:VID589853 UYF589853:UYH589853 UOJ589853:UOL589853 UEN589853:UEP589853 TUR589853:TUT589853 TKV589853:TKX589853 TAZ589853:TBB589853 SRD589853:SRF589853 SHH589853:SHJ589853 RXL589853:RXN589853 RNP589853:RNR589853 RDT589853:RDV589853 QTX589853:QTZ589853 QKB589853:QKD589853 QAF589853:QAH589853 PQJ589853:PQL589853 PGN589853:PGP589853 OWR589853:OWT589853 OMV589853:OMX589853 OCZ589853:ODB589853 NTD589853:NTF589853 NJH589853:NJJ589853 MZL589853:MZN589853 MPP589853:MPR589853 MFT589853:MFV589853 LVX589853:LVZ589853 LMB589853:LMD589853 LCF589853:LCH589853 KSJ589853:KSL589853 KIN589853:KIP589853 JYR589853:JYT589853 JOV589853:JOX589853 JEZ589853:JFB589853 IVD589853:IVF589853 ILH589853:ILJ589853 IBL589853:IBN589853 HRP589853:HRR589853 HHT589853:HHV589853 GXX589853:GXZ589853 GOB589853:GOD589853 GEF589853:GEH589853 FUJ589853:FUL589853 FKN589853:FKP589853 FAR589853:FAT589853 EQV589853:EQX589853 EGZ589853:EHB589853 DXD589853:DXF589853 DNH589853:DNJ589853 DDL589853:DDN589853 CTP589853:CTR589853 CJT589853:CJV589853 BZX589853:BZZ589853 BQB589853:BQD589853 BGF589853:BGH589853 AWJ589853:AWL589853 AMN589853:AMP589853 ACR589853:ACT589853 SV589853:SX589853 IZ589853:JB589853 D589854:F589854 WVL524317:WVN524317 WLP524317:WLR524317 WBT524317:WBV524317 VRX524317:VRZ524317 VIB524317:VID524317 UYF524317:UYH524317 UOJ524317:UOL524317 UEN524317:UEP524317 TUR524317:TUT524317 TKV524317:TKX524317 TAZ524317:TBB524317 SRD524317:SRF524317 SHH524317:SHJ524317 RXL524317:RXN524317 RNP524317:RNR524317 RDT524317:RDV524317 QTX524317:QTZ524317 QKB524317:QKD524317 QAF524317:QAH524317 PQJ524317:PQL524317 PGN524317:PGP524317 OWR524317:OWT524317 OMV524317:OMX524317 OCZ524317:ODB524317 NTD524317:NTF524317 NJH524317:NJJ524317 MZL524317:MZN524317 MPP524317:MPR524317 MFT524317:MFV524317 LVX524317:LVZ524317 LMB524317:LMD524317 LCF524317:LCH524317 KSJ524317:KSL524317 KIN524317:KIP524317 JYR524317:JYT524317 JOV524317:JOX524317 JEZ524317:JFB524317 IVD524317:IVF524317 ILH524317:ILJ524317 IBL524317:IBN524317 HRP524317:HRR524317 HHT524317:HHV524317 GXX524317:GXZ524317 GOB524317:GOD524317 GEF524317:GEH524317 FUJ524317:FUL524317 FKN524317:FKP524317 FAR524317:FAT524317 EQV524317:EQX524317 EGZ524317:EHB524317 DXD524317:DXF524317 DNH524317:DNJ524317 DDL524317:DDN524317 CTP524317:CTR524317 CJT524317:CJV524317 BZX524317:BZZ524317 BQB524317:BQD524317 BGF524317:BGH524317 AWJ524317:AWL524317 AMN524317:AMP524317 ACR524317:ACT524317 SV524317:SX524317 IZ524317:JB524317 D524318:F524318 WVL458781:WVN458781 WLP458781:WLR458781 WBT458781:WBV458781 VRX458781:VRZ458781 VIB458781:VID458781 UYF458781:UYH458781 UOJ458781:UOL458781 UEN458781:UEP458781 TUR458781:TUT458781 TKV458781:TKX458781 TAZ458781:TBB458781 SRD458781:SRF458781 SHH458781:SHJ458781 RXL458781:RXN458781 RNP458781:RNR458781 RDT458781:RDV458781 QTX458781:QTZ458781 QKB458781:QKD458781 QAF458781:QAH458781 PQJ458781:PQL458781 PGN458781:PGP458781 OWR458781:OWT458781 OMV458781:OMX458781 OCZ458781:ODB458781 NTD458781:NTF458781 NJH458781:NJJ458781 MZL458781:MZN458781 MPP458781:MPR458781 MFT458781:MFV458781 LVX458781:LVZ458781 LMB458781:LMD458781 LCF458781:LCH458781 KSJ458781:KSL458781 KIN458781:KIP458781 JYR458781:JYT458781 JOV458781:JOX458781 JEZ458781:JFB458781 IVD458781:IVF458781 ILH458781:ILJ458781 IBL458781:IBN458781 HRP458781:HRR458781 HHT458781:HHV458781 GXX458781:GXZ458781 GOB458781:GOD458781 GEF458781:GEH458781 FUJ458781:FUL458781 FKN458781:FKP458781 FAR458781:FAT458781 EQV458781:EQX458781 EGZ458781:EHB458781 DXD458781:DXF458781 DNH458781:DNJ458781 DDL458781:DDN458781 CTP458781:CTR458781 CJT458781:CJV458781 BZX458781:BZZ458781 BQB458781:BQD458781 BGF458781:BGH458781 AWJ458781:AWL458781 AMN458781:AMP458781 ACR458781:ACT458781 SV458781:SX458781 IZ458781:JB458781 D458782:F458782 WVL393245:WVN393245 WLP393245:WLR393245 WBT393245:WBV393245 VRX393245:VRZ393245 VIB393245:VID393245 UYF393245:UYH393245 UOJ393245:UOL393245 UEN393245:UEP393245 TUR393245:TUT393245 TKV393245:TKX393245 TAZ393245:TBB393245 SRD393245:SRF393245 SHH393245:SHJ393245 RXL393245:RXN393245 RNP393245:RNR393245 RDT393245:RDV393245 QTX393245:QTZ393245 QKB393245:QKD393245 QAF393245:QAH393245 PQJ393245:PQL393245 PGN393245:PGP393245 OWR393245:OWT393245 OMV393245:OMX393245 OCZ393245:ODB393245 NTD393245:NTF393245 NJH393245:NJJ393245 MZL393245:MZN393245 MPP393245:MPR393245 MFT393245:MFV393245 LVX393245:LVZ393245 LMB393245:LMD393245 LCF393245:LCH393245 KSJ393245:KSL393245 KIN393245:KIP393245 JYR393245:JYT393245 JOV393245:JOX393245 JEZ393245:JFB393245 IVD393245:IVF393245 ILH393245:ILJ393245 IBL393245:IBN393245 HRP393245:HRR393245 HHT393245:HHV393245 GXX393245:GXZ393245 GOB393245:GOD393245 GEF393245:GEH393245 FUJ393245:FUL393245 FKN393245:FKP393245 FAR393245:FAT393245 EQV393245:EQX393245 EGZ393245:EHB393245 DXD393245:DXF393245 DNH393245:DNJ393245 DDL393245:DDN393245 CTP393245:CTR393245 CJT393245:CJV393245 BZX393245:BZZ393245 BQB393245:BQD393245 BGF393245:BGH393245 AWJ393245:AWL393245 AMN393245:AMP393245 ACR393245:ACT393245 SV393245:SX393245 IZ393245:JB393245 D393246:F393246 WVL327709:WVN327709 WLP327709:WLR327709 WBT327709:WBV327709 VRX327709:VRZ327709 VIB327709:VID327709 UYF327709:UYH327709 UOJ327709:UOL327709 UEN327709:UEP327709 TUR327709:TUT327709 TKV327709:TKX327709 TAZ327709:TBB327709 SRD327709:SRF327709 SHH327709:SHJ327709 RXL327709:RXN327709 RNP327709:RNR327709 RDT327709:RDV327709 QTX327709:QTZ327709 QKB327709:QKD327709 QAF327709:QAH327709 PQJ327709:PQL327709 PGN327709:PGP327709 OWR327709:OWT327709 OMV327709:OMX327709 OCZ327709:ODB327709 NTD327709:NTF327709 NJH327709:NJJ327709 MZL327709:MZN327709 MPP327709:MPR327709 MFT327709:MFV327709 LVX327709:LVZ327709 LMB327709:LMD327709 LCF327709:LCH327709 KSJ327709:KSL327709 KIN327709:KIP327709 JYR327709:JYT327709 JOV327709:JOX327709 JEZ327709:JFB327709 IVD327709:IVF327709 ILH327709:ILJ327709 IBL327709:IBN327709 HRP327709:HRR327709 HHT327709:HHV327709 GXX327709:GXZ327709 GOB327709:GOD327709 GEF327709:GEH327709 FUJ327709:FUL327709 FKN327709:FKP327709 FAR327709:FAT327709 EQV327709:EQX327709 EGZ327709:EHB327709 DXD327709:DXF327709 DNH327709:DNJ327709 DDL327709:DDN327709 CTP327709:CTR327709 CJT327709:CJV327709 BZX327709:BZZ327709 BQB327709:BQD327709 BGF327709:BGH327709 AWJ327709:AWL327709 AMN327709:AMP327709 ACR327709:ACT327709 SV327709:SX327709 IZ327709:JB327709 D327710:F327710 WVL262173:WVN262173 WLP262173:WLR262173 WBT262173:WBV262173 VRX262173:VRZ262173 VIB262173:VID262173 UYF262173:UYH262173 UOJ262173:UOL262173 UEN262173:UEP262173 TUR262173:TUT262173 TKV262173:TKX262173 TAZ262173:TBB262173 SRD262173:SRF262173 SHH262173:SHJ262173 RXL262173:RXN262173 RNP262173:RNR262173 RDT262173:RDV262173 QTX262173:QTZ262173 QKB262173:QKD262173 QAF262173:QAH262173 PQJ262173:PQL262173 PGN262173:PGP262173 OWR262173:OWT262173 OMV262173:OMX262173 OCZ262173:ODB262173 NTD262173:NTF262173 NJH262173:NJJ262173 MZL262173:MZN262173 MPP262173:MPR262173 MFT262173:MFV262173 LVX262173:LVZ262173 LMB262173:LMD262173 LCF262173:LCH262173 KSJ262173:KSL262173 KIN262173:KIP262173 JYR262173:JYT262173 JOV262173:JOX262173 JEZ262173:JFB262173 IVD262173:IVF262173 ILH262173:ILJ262173 IBL262173:IBN262173 HRP262173:HRR262173 HHT262173:HHV262173 GXX262173:GXZ262173 GOB262173:GOD262173 GEF262173:GEH262173 FUJ262173:FUL262173 FKN262173:FKP262173 FAR262173:FAT262173 EQV262173:EQX262173 EGZ262173:EHB262173 DXD262173:DXF262173 DNH262173:DNJ262173 DDL262173:DDN262173 CTP262173:CTR262173 CJT262173:CJV262173 BZX262173:BZZ262173 BQB262173:BQD262173 BGF262173:BGH262173 AWJ262173:AWL262173 AMN262173:AMP262173 ACR262173:ACT262173 SV262173:SX262173 IZ262173:JB262173 D262174:F262174 WVL196637:WVN196637 WLP196637:WLR196637 WBT196637:WBV196637 VRX196637:VRZ196637 VIB196637:VID196637 UYF196637:UYH196637 UOJ196637:UOL196637 UEN196637:UEP196637 TUR196637:TUT196637 TKV196637:TKX196637 TAZ196637:TBB196637 SRD196637:SRF196637 SHH196637:SHJ196637 RXL196637:RXN196637 RNP196637:RNR196637 RDT196637:RDV196637 QTX196637:QTZ196637 QKB196637:QKD196637 QAF196637:QAH196637 PQJ196637:PQL196637 PGN196637:PGP196637 OWR196637:OWT196637 OMV196637:OMX196637 OCZ196637:ODB196637 NTD196637:NTF196637 NJH196637:NJJ196637 MZL196637:MZN196637 MPP196637:MPR196637 MFT196637:MFV196637 LVX196637:LVZ196637 LMB196637:LMD196637 LCF196637:LCH196637 KSJ196637:KSL196637 KIN196637:KIP196637 JYR196637:JYT196637 JOV196637:JOX196637 JEZ196637:JFB196637 IVD196637:IVF196637 ILH196637:ILJ196637 IBL196637:IBN196637 HRP196637:HRR196637 HHT196637:HHV196637 GXX196637:GXZ196637 GOB196637:GOD196637 GEF196637:GEH196637 FUJ196637:FUL196637 FKN196637:FKP196637 FAR196637:FAT196637 EQV196637:EQX196637 EGZ196637:EHB196637 DXD196637:DXF196637 DNH196637:DNJ196637 DDL196637:DDN196637 CTP196637:CTR196637 CJT196637:CJV196637 BZX196637:BZZ196637 BQB196637:BQD196637 BGF196637:BGH196637 AWJ196637:AWL196637 AMN196637:AMP196637 ACR196637:ACT196637 SV196637:SX196637 IZ196637:JB196637 D196638:F196638 WVL131101:WVN131101 WLP131101:WLR131101 WBT131101:WBV131101 VRX131101:VRZ131101 VIB131101:VID131101 UYF131101:UYH131101 UOJ131101:UOL131101 UEN131101:UEP131101 TUR131101:TUT131101 TKV131101:TKX131101 TAZ131101:TBB131101 SRD131101:SRF131101 SHH131101:SHJ131101 RXL131101:RXN131101 RNP131101:RNR131101 RDT131101:RDV131101 QTX131101:QTZ131101 QKB131101:QKD131101 QAF131101:QAH131101 PQJ131101:PQL131101 PGN131101:PGP131101 OWR131101:OWT131101 OMV131101:OMX131101 OCZ131101:ODB131101 NTD131101:NTF131101 NJH131101:NJJ131101 MZL131101:MZN131101 MPP131101:MPR131101 MFT131101:MFV131101 LVX131101:LVZ131101 LMB131101:LMD131101 LCF131101:LCH131101 KSJ131101:KSL131101 KIN131101:KIP131101 JYR131101:JYT131101 JOV131101:JOX131101 JEZ131101:JFB131101 IVD131101:IVF131101 ILH131101:ILJ131101 IBL131101:IBN131101 HRP131101:HRR131101 HHT131101:HHV131101 GXX131101:GXZ131101 GOB131101:GOD131101 GEF131101:GEH131101 FUJ131101:FUL131101 FKN131101:FKP131101 FAR131101:FAT131101 EQV131101:EQX131101 EGZ131101:EHB131101 DXD131101:DXF131101 DNH131101:DNJ131101 DDL131101:DDN131101 CTP131101:CTR131101 CJT131101:CJV131101 BZX131101:BZZ131101 BQB131101:BQD131101 BGF131101:BGH131101 AWJ131101:AWL131101 AMN131101:AMP131101 ACR131101:ACT131101 SV131101:SX131101 IZ131101:JB131101 D131102:F131102 WVL65565:WVN65565 WLP65565:WLR65565 WBT65565:WBV65565 VRX65565:VRZ65565 VIB65565:VID65565 UYF65565:UYH65565 UOJ65565:UOL65565 UEN65565:UEP65565 TUR65565:TUT65565 TKV65565:TKX65565 TAZ65565:TBB65565 SRD65565:SRF65565 SHH65565:SHJ65565 RXL65565:RXN65565 RNP65565:RNR65565 RDT65565:RDV65565 QTX65565:QTZ65565 QKB65565:QKD65565 QAF65565:QAH65565 PQJ65565:PQL65565 PGN65565:PGP65565 OWR65565:OWT65565 OMV65565:OMX65565 OCZ65565:ODB65565 NTD65565:NTF65565 NJH65565:NJJ65565 MZL65565:MZN65565 MPP65565:MPR65565 MFT65565:MFV65565 LVX65565:LVZ65565 LMB65565:LMD65565 LCF65565:LCH65565 KSJ65565:KSL65565 KIN65565:KIP65565 JYR65565:JYT65565 JOV65565:JOX65565 JEZ65565:JFB65565 IVD65565:IVF65565 ILH65565:ILJ65565 IBL65565:IBN65565 HRP65565:HRR65565 HHT65565:HHV65565 GXX65565:GXZ65565 GOB65565:GOD65565 GEF65565:GEH65565 FUJ65565:FUL65565 FKN65565:FKP65565 FAR65565:FAT65565 EQV65565:EQX65565 EGZ65565:EHB65565 DXD65565:DXF65565 DNH65565:DNJ65565 DDL65565:DDN65565 CTP65565:CTR65565 CJT65565:CJV65565 BZX65565:BZZ65565 BQB65565:BQD65565 BGF65565:BGH65565 AWJ65565:AWL65565 AMN65565:AMP65565 ACR65565:ACT65565 SV65565:SX65565 IZ65565:JB65565 WVL19:WVN19 IZ19:JB19 SV19:SX19 ACR19:ACT19 AMN19:AMP19 AWJ19:AWL19 BGF19:BGH19 BQB19:BQD19 BZX19:BZZ19 CJT19:CJV19 CTP19:CTR19 DDL19:DDN19 DNH19:DNJ19 DXD19:DXF19 EGZ19:EHB19 EQV19:EQX19 FAR19:FAT19 FKN19:FKP19 FUJ19:FUL19 GEF19:GEH19 GOB19:GOD19 GXX19:GXZ19 HHT19:HHV19 HRP19:HRR19 IBL19:IBN19 ILH19:ILJ19 IVD19:IVF19 JEZ19:JFB19 JOV19:JOX19 JYR19:JYT19 KIN19:KIP19 KSJ19:KSL19 LCF19:LCH19 LMB19:LMD19 LVX19:LVZ19 MFT19:MFV19 MPP19:MPR19 MZL19:MZN19 NJH19:NJJ19 NTD19:NTF19 OCZ19:ODB19 OMV19:OMX19 OWR19:OWT19 PGN19:PGP19 PQJ19:PQL19 QAF19:QAH19 QKB19:QKD19 QTX19:QTZ19 RDT19:RDV19 RNP19:RNR19 RXL19:RXN19 SHH19:SHJ19 SRD19:SRF19 TAZ19:TBB19 TKV19:TKX19 TUR19:TUT19 UEN19:UEP19 UOJ19:UOL19 UYF19:UYH19 VIB19:VID19 VRX19:VRZ19 WBT19:WBV19 WLP19:WLR19" xr:uid="{00000000-0002-0000-0300-000001000000}">
      <formula1>Choose_ProjectType</formula1>
    </dataValidation>
    <dataValidation type="list" allowBlank="1" showInputMessage="1" showErrorMessage="1" sqref="WVO983067:WVP983067 WLS983067:WLT983067 WBW983067:WBX983067 VSA983067:VSB983067 VIE983067:VIF983067 UYI983067:UYJ983067 UOM983067:UON983067 UEQ983067:UER983067 TUU983067:TUV983067 TKY983067:TKZ983067 TBC983067:TBD983067 SRG983067:SRH983067 SHK983067:SHL983067 RXO983067:RXP983067 RNS983067:RNT983067 RDW983067:RDX983067 QUA983067:QUB983067 QKE983067:QKF983067 QAI983067:QAJ983067 PQM983067:PQN983067 PGQ983067:PGR983067 OWU983067:OWV983067 OMY983067:OMZ983067 ODC983067:ODD983067 NTG983067:NTH983067 NJK983067:NJL983067 MZO983067:MZP983067 MPS983067:MPT983067 MFW983067:MFX983067 LWA983067:LWB983067 LME983067:LMF983067 LCI983067:LCJ983067 KSM983067:KSN983067 KIQ983067:KIR983067 JYU983067:JYV983067 JOY983067:JOZ983067 JFC983067:JFD983067 IVG983067:IVH983067 ILK983067:ILL983067 IBO983067:IBP983067 HRS983067:HRT983067 HHW983067:HHX983067 GYA983067:GYB983067 GOE983067:GOF983067 GEI983067:GEJ983067 FUM983067:FUN983067 FKQ983067:FKR983067 FAU983067:FAV983067 EQY983067:EQZ983067 EHC983067:EHD983067 DXG983067:DXH983067 DNK983067:DNL983067 DDO983067:DDP983067 CTS983067:CTT983067 CJW983067:CJX983067 CAA983067:CAB983067 BQE983067:BQF983067 BGI983067:BGJ983067 AWM983067:AWN983067 AMQ983067:AMR983067 ACU983067:ACV983067 SY983067:SZ983067 JC983067:JD983067 G983068:H983068 WVO917531:WVP917531 WLS917531:WLT917531 WBW917531:WBX917531 VSA917531:VSB917531 VIE917531:VIF917531 UYI917531:UYJ917531 UOM917531:UON917531 UEQ917531:UER917531 TUU917531:TUV917531 TKY917531:TKZ917531 TBC917531:TBD917531 SRG917531:SRH917531 SHK917531:SHL917531 RXO917531:RXP917531 RNS917531:RNT917531 RDW917531:RDX917531 QUA917531:QUB917531 QKE917531:QKF917531 QAI917531:QAJ917531 PQM917531:PQN917531 PGQ917531:PGR917531 OWU917531:OWV917531 OMY917531:OMZ917531 ODC917531:ODD917531 NTG917531:NTH917531 NJK917531:NJL917531 MZO917531:MZP917531 MPS917531:MPT917531 MFW917531:MFX917531 LWA917531:LWB917531 LME917531:LMF917531 LCI917531:LCJ917531 KSM917531:KSN917531 KIQ917531:KIR917531 JYU917531:JYV917531 JOY917531:JOZ917531 JFC917531:JFD917531 IVG917531:IVH917531 ILK917531:ILL917531 IBO917531:IBP917531 HRS917531:HRT917531 HHW917531:HHX917531 GYA917531:GYB917531 GOE917531:GOF917531 GEI917531:GEJ917531 FUM917531:FUN917531 FKQ917531:FKR917531 FAU917531:FAV917531 EQY917531:EQZ917531 EHC917531:EHD917531 DXG917531:DXH917531 DNK917531:DNL917531 DDO917531:DDP917531 CTS917531:CTT917531 CJW917531:CJX917531 CAA917531:CAB917531 BQE917531:BQF917531 BGI917531:BGJ917531 AWM917531:AWN917531 AMQ917531:AMR917531 ACU917531:ACV917531 SY917531:SZ917531 JC917531:JD917531 G917532:H917532 WVO851995:WVP851995 WLS851995:WLT851995 WBW851995:WBX851995 VSA851995:VSB851995 VIE851995:VIF851995 UYI851995:UYJ851995 UOM851995:UON851995 UEQ851995:UER851995 TUU851995:TUV851995 TKY851995:TKZ851995 TBC851995:TBD851995 SRG851995:SRH851995 SHK851995:SHL851995 RXO851995:RXP851995 RNS851995:RNT851995 RDW851995:RDX851995 QUA851995:QUB851995 QKE851995:QKF851995 QAI851995:QAJ851995 PQM851995:PQN851995 PGQ851995:PGR851995 OWU851995:OWV851995 OMY851995:OMZ851995 ODC851995:ODD851995 NTG851995:NTH851995 NJK851995:NJL851995 MZO851995:MZP851995 MPS851995:MPT851995 MFW851995:MFX851995 LWA851995:LWB851995 LME851995:LMF851995 LCI851995:LCJ851995 KSM851995:KSN851995 KIQ851995:KIR851995 JYU851995:JYV851995 JOY851995:JOZ851995 JFC851995:JFD851995 IVG851995:IVH851995 ILK851995:ILL851995 IBO851995:IBP851995 HRS851995:HRT851995 HHW851995:HHX851995 GYA851995:GYB851995 GOE851995:GOF851995 GEI851995:GEJ851995 FUM851995:FUN851995 FKQ851995:FKR851995 FAU851995:FAV851995 EQY851995:EQZ851995 EHC851995:EHD851995 DXG851995:DXH851995 DNK851995:DNL851995 DDO851995:DDP851995 CTS851995:CTT851995 CJW851995:CJX851995 CAA851995:CAB851995 BQE851995:BQF851995 BGI851995:BGJ851995 AWM851995:AWN851995 AMQ851995:AMR851995 ACU851995:ACV851995 SY851995:SZ851995 JC851995:JD851995 G851996:H851996 WVO786459:WVP786459 WLS786459:WLT786459 WBW786459:WBX786459 VSA786459:VSB786459 VIE786459:VIF786459 UYI786459:UYJ786459 UOM786459:UON786459 UEQ786459:UER786459 TUU786459:TUV786459 TKY786459:TKZ786459 TBC786459:TBD786459 SRG786459:SRH786459 SHK786459:SHL786459 RXO786459:RXP786459 RNS786459:RNT786459 RDW786459:RDX786459 QUA786459:QUB786459 QKE786459:QKF786459 QAI786459:QAJ786459 PQM786459:PQN786459 PGQ786459:PGR786459 OWU786459:OWV786459 OMY786459:OMZ786459 ODC786459:ODD786459 NTG786459:NTH786459 NJK786459:NJL786459 MZO786459:MZP786459 MPS786459:MPT786459 MFW786459:MFX786459 LWA786459:LWB786459 LME786459:LMF786459 LCI786459:LCJ786459 KSM786459:KSN786459 KIQ786459:KIR786459 JYU786459:JYV786459 JOY786459:JOZ786459 JFC786459:JFD786459 IVG786459:IVH786459 ILK786459:ILL786459 IBO786459:IBP786459 HRS786459:HRT786459 HHW786459:HHX786459 GYA786459:GYB786459 GOE786459:GOF786459 GEI786459:GEJ786459 FUM786459:FUN786459 FKQ786459:FKR786459 FAU786459:FAV786459 EQY786459:EQZ786459 EHC786459:EHD786459 DXG786459:DXH786459 DNK786459:DNL786459 DDO786459:DDP786459 CTS786459:CTT786459 CJW786459:CJX786459 CAA786459:CAB786459 BQE786459:BQF786459 BGI786459:BGJ786459 AWM786459:AWN786459 AMQ786459:AMR786459 ACU786459:ACV786459 SY786459:SZ786459 JC786459:JD786459 G786460:H786460 WVO720923:WVP720923 WLS720923:WLT720923 WBW720923:WBX720923 VSA720923:VSB720923 VIE720923:VIF720923 UYI720923:UYJ720923 UOM720923:UON720923 UEQ720923:UER720923 TUU720923:TUV720923 TKY720923:TKZ720923 TBC720923:TBD720923 SRG720923:SRH720923 SHK720923:SHL720923 RXO720923:RXP720923 RNS720923:RNT720923 RDW720923:RDX720923 QUA720923:QUB720923 QKE720923:QKF720923 QAI720923:QAJ720923 PQM720923:PQN720923 PGQ720923:PGR720923 OWU720923:OWV720923 OMY720923:OMZ720923 ODC720923:ODD720923 NTG720923:NTH720923 NJK720923:NJL720923 MZO720923:MZP720923 MPS720923:MPT720923 MFW720923:MFX720923 LWA720923:LWB720923 LME720923:LMF720923 LCI720923:LCJ720923 KSM720923:KSN720923 KIQ720923:KIR720923 JYU720923:JYV720923 JOY720923:JOZ720923 JFC720923:JFD720923 IVG720923:IVH720923 ILK720923:ILL720923 IBO720923:IBP720923 HRS720923:HRT720923 HHW720923:HHX720923 GYA720923:GYB720923 GOE720923:GOF720923 GEI720923:GEJ720923 FUM720923:FUN720923 FKQ720923:FKR720923 FAU720923:FAV720923 EQY720923:EQZ720923 EHC720923:EHD720923 DXG720923:DXH720923 DNK720923:DNL720923 DDO720923:DDP720923 CTS720923:CTT720923 CJW720923:CJX720923 CAA720923:CAB720923 BQE720923:BQF720923 BGI720923:BGJ720923 AWM720923:AWN720923 AMQ720923:AMR720923 ACU720923:ACV720923 SY720923:SZ720923 JC720923:JD720923 G720924:H720924 WVO655387:WVP655387 WLS655387:WLT655387 WBW655387:WBX655387 VSA655387:VSB655387 VIE655387:VIF655387 UYI655387:UYJ655387 UOM655387:UON655387 UEQ655387:UER655387 TUU655387:TUV655387 TKY655387:TKZ655387 TBC655387:TBD655387 SRG655387:SRH655387 SHK655387:SHL655387 RXO655387:RXP655387 RNS655387:RNT655387 RDW655387:RDX655387 QUA655387:QUB655387 QKE655387:QKF655387 QAI655387:QAJ655387 PQM655387:PQN655387 PGQ655387:PGR655387 OWU655387:OWV655387 OMY655387:OMZ655387 ODC655387:ODD655387 NTG655387:NTH655387 NJK655387:NJL655387 MZO655387:MZP655387 MPS655387:MPT655387 MFW655387:MFX655387 LWA655387:LWB655387 LME655387:LMF655387 LCI655387:LCJ655387 KSM655387:KSN655387 KIQ655387:KIR655387 JYU655387:JYV655387 JOY655387:JOZ655387 JFC655387:JFD655387 IVG655387:IVH655387 ILK655387:ILL655387 IBO655387:IBP655387 HRS655387:HRT655387 HHW655387:HHX655387 GYA655387:GYB655387 GOE655387:GOF655387 GEI655387:GEJ655387 FUM655387:FUN655387 FKQ655387:FKR655387 FAU655387:FAV655387 EQY655387:EQZ655387 EHC655387:EHD655387 DXG655387:DXH655387 DNK655387:DNL655387 DDO655387:DDP655387 CTS655387:CTT655387 CJW655387:CJX655387 CAA655387:CAB655387 BQE655387:BQF655387 BGI655387:BGJ655387 AWM655387:AWN655387 AMQ655387:AMR655387 ACU655387:ACV655387 SY655387:SZ655387 JC655387:JD655387 G655388:H655388 WVO589851:WVP589851 WLS589851:WLT589851 WBW589851:WBX589851 VSA589851:VSB589851 VIE589851:VIF589851 UYI589851:UYJ589851 UOM589851:UON589851 UEQ589851:UER589851 TUU589851:TUV589851 TKY589851:TKZ589851 TBC589851:TBD589851 SRG589851:SRH589851 SHK589851:SHL589851 RXO589851:RXP589851 RNS589851:RNT589851 RDW589851:RDX589851 QUA589851:QUB589851 QKE589851:QKF589851 QAI589851:QAJ589851 PQM589851:PQN589851 PGQ589851:PGR589851 OWU589851:OWV589851 OMY589851:OMZ589851 ODC589851:ODD589851 NTG589851:NTH589851 NJK589851:NJL589851 MZO589851:MZP589851 MPS589851:MPT589851 MFW589851:MFX589851 LWA589851:LWB589851 LME589851:LMF589851 LCI589851:LCJ589851 KSM589851:KSN589851 KIQ589851:KIR589851 JYU589851:JYV589851 JOY589851:JOZ589851 JFC589851:JFD589851 IVG589851:IVH589851 ILK589851:ILL589851 IBO589851:IBP589851 HRS589851:HRT589851 HHW589851:HHX589851 GYA589851:GYB589851 GOE589851:GOF589851 GEI589851:GEJ589851 FUM589851:FUN589851 FKQ589851:FKR589851 FAU589851:FAV589851 EQY589851:EQZ589851 EHC589851:EHD589851 DXG589851:DXH589851 DNK589851:DNL589851 DDO589851:DDP589851 CTS589851:CTT589851 CJW589851:CJX589851 CAA589851:CAB589851 BQE589851:BQF589851 BGI589851:BGJ589851 AWM589851:AWN589851 AMQ589851:AMR589851 ACU589851:ACV589851 SY589851:SZ589851 JC589851:JD589851 G589852:H589852 WVO524315:WVP524315 WLS524315:WLT524315 WBW524315:WBX524315 VSA524315:VSB524315 VIE524315:VIF524315 UYI524315:UYJ524315 UOM524315:UON524315 UEQ524315:UER524315 TUU524315:TUV524315 TKY524315:TKZ524315 TBC524315:TBD524315 SRG524315:SRH524315 SHK524315:SHL524315 RXO524315:RXP524315 RNS524315:RNT524315 RDW524315:RDX524315 QUA524315:QUB524315 QKE524315:QKF524315 QAI524315:QAJ524315 PQM524315:PQN524315 PGQ524315:PGR524315 OWU524315:OWV524315 OMY524315:OMZ524315 ODC524315:ODD524315 NTG524315:NTH524315 NJK524315:NJL524315 MZO524315:MZP524315 MPS524315:MPT524315 MFW524315:MFX524315 LWA524315:LWB524315 LME524315:LMF524315 LCI524315:LCJ524315 KSM524315:KSN524315 KIQ524315:KIR524315 JYU524315:JYV524315 JOY524315:JOZ524315 JFC524315:JFD524315 IVG524315:IVH524315 ILK524315:ILL524315 IBO524315:IBP524315 HRS524315:HRT524315 HHW524315:HHX524315 GYA524315:GYB524315 GOE524315:GOF524315 GEI524315:GEJ524315 FUM524315:FUN524315 FKQ524315:FKR524315 FAU524315:FAV524315 EQY524315:EQZ524315 EHC524315:EHD524315 DXG524315:DXH524315 DNK524315:DNL524315 DDO524315:DDP524315 CTS524315:CTT524315 CJW524315:CJX524315 CAA524315:CAB524315 BQE524315:BQF524315 BGI524315:BGJ524315 AWM524315:AWN524315 AMQ524315:AMR524315 ACU524315:ACV524315 SY524315:SZ524315 JC524315:JD524315 G524316:H524316 WVO458779:WVP458779 WLS458779:WLT458779 WBW458779:WBX458779 VSA458779:VSB458779 VIE458779:VIF458779 UYI458779:UYJ458779 UOM458779:UON458779 UEQ458779:UER458779 TUU458779:TUV458779 TKY458779:TKZ458779 TBC458779:TBD458779 SRG458779:SRH458779 SHK458779:SHL458779 RXO458779:RXP458779 RNS458779:RNT458779 RDW458779:RDX458779 QUA458779:QUB458779 QKE458779:QKF458779 QAI458779:QAJ458779 PQM458779:PQN458779 PGQ458779:PGR458779 OWU458779:OWV458779 OMY458779:OMZ458779 ODC458779:ODD458779 NTG458779:NTH458779 NJK458779:NJL458779 MZO458779:MZP458779 MPS458779:MPT458779 MFW458779:MFX458779 LWA458779:LWB458779 LME458779:LMF458779 LCI458779:LCJ458779 KSM458779:KSN458779 KIQ458779:KIR458779 JYU458779:JYV458779 JOY458779:JOZ458779 JFC458779:JFD458779 IVG458779:IVH458779 ILK458779:ILL458779 IBO458779:IBP458779 HRS458779:HRT458779 HHW458779:HHX458779 GYA458779:GYB458779 GOE458779:GOF458779 GEI458779:GEJ458779 FUM458779:FUN458779 FKQ458779:FKR458779 FAU458779:FAV458779 EQY458779:EQZ458779 EHC458779:EHD458779 DXG458779:DXH458779 DNK458779:DNL458779 DDO458779:DDP458779 CTS458779:CTT458779 CJW458779:CJX458779 CAA458779:CAB458779 BQE458779:BQF458779 BGI458779:BGJ458779 AWM458779:AWN458779 AMQ458779:AMR458779 ACU458779:ACV458779 SY458779:SZ458779 JC458779:JD458779 G458780:H458780 WVO393243:WVP393243 WLS393243:WLT393243 WBW393243:WBX393243 VSA393243:VSB393243 VIE393243:VIF393243 UYI393243:UYJ393243 UOM393243:UON393243 UEQ393243:UER393243 TUU393243:TUV393243 TKY393243:TKZ393243 TBC393243:TBD393243 SRG393243:SRH393243 SHK393243:SHL393243 RXO393243:RXP393243 RNS393243:RNT393243 RDW393243:RDX393243 QUA393243:QUB393243 QKE393243:QKF393243 QAI393243:QAJ393243 PQM393243:PQN393243 PGQ393243:PGR393243 OWU393243:OWV393243 OMY393243:OMZ393243 ODC393243:ODD393243 NTG393243:NTH393243 NJK393243:NJL393243 MZO393243:MZP393243 MPS393243:MPT393243 MFW393243:MFX393243 LWA393243:LWB393243 LME393243:LMF393243 LCI393243:LCJ393243 KSM393243:KSN393243 KIQ393243:KIR393243 JYU393243:JYV393243 JOY393243:JOZ393243 JFC393243:JFD393243 IVG393243:IVH393243 ILK393243:ILL393243 IBO393243:IBP393243 HRS393243:HRT393243 HHW393243:HHX393243 GYA393243:GYB393243 GOE393243:GOF393243 GEI393243:GEJ393243 FUM393243:FUN393243 FKQ393243:FKR393243 FAU393243:FAV393243 EQY393243:EQZ393243 EHC393243:EHD393243 DXG393243:DXH393243 DNK393243:DNL393243 DDO393243:DDP393243 CTS393243:CTT393243 CJW393243:CJX393243 CAA393243:CAB393243 BQE393243:BQF393243 BGI393243:BGJ393243 AWM393243:AWN393243 AMQ393243:AMR393243 ACU393243:ACV393243 SY393243:SZ393243 JC393243:JD393243 G393244:H393244 WVO327707:WVP327707 WLS327707:WLT327707 WBW327707:WBX327707 VSA327707:VSB327707 VIE327707:VIF327707 UYI327707:UYJ327707 UOM327707:UON327707 UEQ327707:UER327707 TUU327707:TUV327707 TKY327707:TKZ327707 TBC327707:TBD327707 SRG327707:SRH327707 SHK327707:SHL327707 RXO327707:RXP327707 RNS327707:RNT327707 RDW327707:RDX327707 QUA327707:QUB327707 QKE327707:QKF327707 QAI327707:QAJ327707 PQM327707:PQN327707 PGQ327707:PGR327707 OWU327707:OWV327707 OMY327707:OMZ327707 ODC327707:ODD327707 NTG327707:NTH327707 NJK327707:NJL327707 MZO327707:MZP327707 MPS327707:MPT327707 MFW327707:MFX327707 LWA327707:LWB327707 LME327707:LMF327707 LCI327707:LCJ327707 KSM327707:KSN327707 KIQ327707:KIR327707 JYU327707:JYV327707 JOY327707:JOZ327707 JFC327707:JFD327707 IVG327707:IVH327707 ILK327707:ILL327707 IBO327707:IBP327707 HRS327707:HRT327707 HHW327707:HHX327707 GYA327707:GYB327707 GOE327707:GOF327707 GEI327707:GEJ327707 FUM327707:FUN327707 FKQ327707:FKR327707 FAU327707:FAV327707 EQY327707:EQZ327707 EHC327707:EHD327707 DXG327707:DXH327707 DNK327707:DNL327707 DDO327707:DDP327707 CTS327707:CTT327707 CJW327707:CJX327707 CAA327707:CAB327707 BQE327707:BQF327707 BGI327707:BGJ327707 AWM327707:AWN327707 AMQ327707:AMR327707 ACU327707:ACV327707 SY327707:SZ327707 JC327707:JD327707 G327708:H327708 WVO262171:WVP262171 WLS262171:WLT262171 WBW262171:WBX262171 VSA262171:VSB262171 VIE262171:VIF262171 UYI262171:UYJ262171 UOM262171:UON262171 UEQ262171:UER262171 TUU262171:TUV262171 TKY262171:TKZ262171 TBC262171:TBD262171 SRG262171:SRH262171 SHK262171:SHL262171 RXO262171:RXP262171 RNS262171:RNT262171 RDW262171:RDX262171 QUA262171:QUB262171 QKE262171:QKF262171 QAI262171:QAJ262171 PQM262171:PQN262171 PGQ262171:PGR262171 OWU262171:OWV262171 OMY262171:OMZ262171 ODC262171:ODD262171 NTG262171:NTH262171 NJK262171:NJL262171 MZO262171:MZP262171 MPS262171:MPT262171 MFW262171:MFX262171 LWA262171:LWB262171 LME262171:LMF262171 LCI262171:LCJ262171 KSM262171:KSN262171 KIQ262171:KIR262171 JYU262171:JYV262171 JOY262171:JOZ262171 JFC262171:JFD262171 IVG262171:IVH262171 ILK262171:ILL262171 IBO262171:IBP262171 HRS262171:HRT262171 HHW262171:HHX262171 GYA262171:GYB262171 GOE262171:GOF262171 GEI262171:GEJ262171 FUM262171:FUN262171 FKQ262171:FKR262171 FAU262171:FAV262171 EQY262171:EQZ262171 EHC262171:EHD262171 DXG262171:DXH262171 DNK262171:DNL262171 DDO262171:DDP262171 CTS262171:CTT262171 CJW262171:CJX262171 CAA262171:CAB262171 BQE262171:BQF262171 BGI262171:BGJ262171 AWM262171:AWN262171 AMQ262171:AMR262171 ACU262171:ACV262171 SY262171:SZ262171 JC262171:JD262171 G262172:H262172 WVO196635:WVP196635 WLS196635:WLT196635 WBW196635:WBX196635 VSA196635:VSB196635 VIE196635:VIF196635 UYI196635:UYJ196635 UOM196635:UON196635 UEQ196635:UER196635 TUU196635:TUV196635 TKY196635:TKZ196635 TBC196635:TBD196635 SRG196635:SRH196635 SHK196635:SHL196635 RXO196635:RXP196635 RNS196635:RNT196635 RDW196635:RDX196635 QUA196635:QUB196635 QKE196635:QKF196635 QAI196635:QAJ196635 PQM196635:PQN196635 PGQ196635:PGR196635 OWU196635:OWV196635 OMY196635:OMZ196635 ODC196635:ODD196635 NTG196635:NTH196635 NJK196635:NJL196635 MZO196635:MZP196635 MPS196635:MPT196635 MFW196635:MFX196635 LWA196635:LWB196635 LME196635:LMF196635 LCI196635:LCJ196635 KSM196635:KSN196635 KIQ196635:KIR196635 JYU196635:JYV196635 JOY196635:JOZ196635 JFC196635:JFD196635 IVG196635:IVH196635 ILK196635:ILL196635 IBO196635:IBP196635 HRS196635:HRT196635 HHW196635:HHX196635 GYA196635:GYB196635 GOE196635:GOF196635 GEI196635:GEJ196635 FUM196635:FUN196635 FKQ196635:FKR196635 FAU196635:FAV196635 EQY196635:EQZ196635 EHC196635:EHD196635 DXG196635:DXH196635 DNK196635:DNL196635 DDO196635:DDP196635 CTS196635:CTT196635 CJW196635:CJX196635 CAA196635:CAB196635 BQE196635:BQF196635 BGI196635:BGJ196635 AWM196635:AWN196635 AMQ196635:AMR196635 ACU196635:ACV196635 SY196635:SZ196635 JC196635:JD196635 G196636:H196636 WVO131099:WVP131099 WLS131099:WLT131099 WBW131099:WBX131099 VSA131099:VSB131099 VIE131099:VIF131099 UYI131099:UYJ131099 UOM131099:UON131099 UEQ131099:UER131099 TUU131099:TUV131099 TKY131099:TKZ131099 TBC131099:TBD131099 SRG131099:SRH131099 SHK131099:SHL131099 RXO131099:RXP131099 RNS131099:RNT131099 RDW131099:RDX131099 QUA131099:QUB131099 QKE131099:QKF131099 QAI131099:QAJ131099 PQM131099:PQN131099 PGQ131099:PGR131099 OWU131099:OWV131099 OMY131099:OMZ131099 ODC131099:ODD131099 NTG131099:NTH131099 NJK131099:NJL131099 MZO131099:MZP131099 MPS131099:MPT131099 MFW131099:MFX131099 LWA131099:LWB131099 LME131099:LMF131099 LCI131099:LCJ131099 KSM131099:KSN131099 KIQ131099:KIR131099 JYU131099:JYV131099 JOY131099:JOZ131099 JFC131099:JFD131099 IVG131099:IVH131099 ILK131099:ILL131099 IBO131099:IBP131099 HRS131099:HRT131099 HHW131099:HHX131099 GYA131099:GYB131099 GOE131099:GOF131099 GEI131099:GEJ131099 FUM131099:FUN131099 FKQ131099:FKR131099 FAU131099:FAV131099 EQY131099:EQZ131099 EHC131099:EHD131099 DXG131099:DXH131099 DNK131099:DNL131099 DDO131099:DDP131099 CTS131099:CTT131099 CJW131099:CJX131099 CAA131099:CAB131099 BQE131099:BQF131099 BGI131099:BGJ131099 AWM131099:AWN131099 AMQ131099:AMR131099 ACU131099:ACV131099 SY131099:SZ131099 JC131099:JD131099 G131100:H131100 WVO65563:WVP65563 WLS65563:WLT65563 WBW65563:WBX65563 VSA65563:VSB65563 VIE65563:VIF65563 UYI65563:UYJ65563 UOM65563:UON65563 UEQ65563:UER65563 TUU65563:TUV65563 TKY65563:TKZ65563 TBC65563:TBD65563 SRG65563:SRH65563 SHK65563:SHL65563 RXO65563:RXP65563 RNS65563:RNT65563 RDW65563:RDX65563 QUA65563:QUB65563 QKE65563:QKF65563 QAI65563:QAJ65563 PQM65563:PQN65563 PGQ65563:PGR65563 OWU65563:OWV65563 OMY65563:OMZ65563 ODC65563:ODD65563 NTG65563:NTH65563 NJK65563:NJL65563 MZO65563:MZP65563 MPS65563:MPT65563 MFW65563:MFX65563 LWA65563:LWB65563 LME65563:LMF65563 LCI65563:LCJ65563 KSM65563:KSN65563 KIQ65563:KIR65563 JYU65563:JYV65563 JOY65563:JOZ65563 JFC65563:JFD65563 IVG65563:IVH65563 ILK65563:ILL65563 IBO65563:IBP65563 HRS65563:HRT65563 HHW65563:HHX65563 GYA65563:GYB65563 GOE65563:GOF65563 GEI65563:GEJ65563 FUM65563:FUN65563 FKQ65563:FKR65563 FAU65563:FAV65563 EQY65563:EQZ65563 EHC65563:EHD65563 DXG65563:DXH65563 DNK65563:DNL65563 DDO65563:DDP65563 CTS65563:CTT65563 CJW65563:CJX65563 CAA65563:CAB65563 BQE65563:BQF65563 BGI65563:BGJ65563 AWM65563:AWN65563 AMQ65563:AMR65563 ACU65563:ACV65563 SY65563:SZ65563 JC65563:JD65563 G65564:H65564 JC87:JD87 WVO87:WVP87 WLS87:WLT87 WBW87:WBX87 VSA87:VSB87 VIE87:VIF87 UYI87:UYJ87 UOM87:UON87 UEQ87:UER87 TUU87:TUV87 TKY87:TKZ87 TBC87:TBD87 SRG87:SRH87 SHK87:SHL87 RXO87:RXP87 RNS87:RNT87 RDW87:RDX87 QUA87:QUB87 QKE87:QKF87 QAI87:QAJ87 PQM87:PQN87 PGQ87:PGR87 OWU87:OWV87 OMY87:OMZ87 ODC87:ODD87 NTG87:NTH87 NJK87:NJL87 MZO87:MZP87 MPS87:MPT87 MFW87:MFX87 LWA87:LWB87 LME87:LMF87 LCI87:LCJ87 KSM87:KSN87 KIQ87:KIR87 JYU87:JYV87 JOY87:JOZ87 JFC87:JFD87 IVG87:IVH87 ILK87:ILL87 IBO87:IBP87 HRS87:HRT87 HHW87:HHX87 GYA87:GYB87 GOE87:GOF87 GEI87:GEJ87 FUM87:FUN87 FKQ87:FKR87 FAU87:FAV87 EQY87:EQZ87 EHC87:EHD87 DXG87:DXH87 DNK87:DNL87 DDO87:DDP87 CTS87:CTT87 CJW87:CJX87 CAA87:CAB87 BQE87:BQF87 BGI87:BGJ87 AWM87:AWN87 AMQ87:AMR87 ACU87:ACV87 SY87:SZ87 SY45:SZ45 ACU45:ACV45 AMQ45:AMR45 AWM45:AWN45 BGI45:BGJ45 BQE45:BQF45 CAA45:CAB45 CJW45:CJX45 CTS45:CTT45 DDO45:DDP45 DNK45:DNL45 DXG45:DXH45 EHC45:EHD45 EQY45:EQZ45 FAU45:FAV45 FKQ45:FKR45 FUM45:FUN45 GEI45:GEJ45 GOE45:GOF45 GYA45:GYB45 HHW45:HHX45 HRS45:HRT45 IBO45:IBP45 ILK45:ILL45 IVG45:IVH45 JFC45:JFD45 JOY45:JOZ45 JYU45:JYV45 KIQ45:KIR45 KSM45:KSN45 LCI45:LCJ45 LME45:LMF45 LWA45:LWB45 MFW45:MFX45 MPS45:MPT45 MZO45:MZP45 NJK45:NJL45 NTG45:NTH45 ODC45:ODD45 OMY45:OMZ45 OWU45:OWV45 PGQ45:PGR45 PQM45:PQN45 QAI45:QAJ45 QKE45:QKF45 QUA45:QUB45 RDW45:RDX45 RNS45:RNT45 RXO45:RXP45 SHK45:SHL45 SRG45:SRH45 TBC45:TBD45 TKY45:TKZ45 TUU45:TUV45 UEQ45:UER45 UOM45:UON45 UYI45:UYJ45 VIE45:VIF45 VSA45:VSB45 WBW45:WBX45 WLS45:WLT45 WVO45:WVP45 JC45:JD45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JC34:JD34 F16 SY16:SZ17 ACU16:ACV17 AMQ16:AMR17 AWM16:AWN17 BGI16:BGJ17 BQE16:BQF17 CAA16:CAB17 CJW16:CJX17 CTS16:CTT17 DDO16:DDP17 DNK16:DNL17 DXG16:DXH17 EHC16:EHD17 EQY16:EQZ17 FAU16:FAV17 FKQ16:FKR17 FUM16:FUN17 GEI16:GEJ17 GOE16:GOF17 GYA16:GYB17 HHW16:HHX17 HRS16:HRT17 IBO16:IBP17 ILK16:ILL17 IVG16:IVH17 JFC16:JFD17 JOY16:JOZ17 JYU16:JYV17 KIQ16:KIR17 KSM16:KSN17 LCI16:LCJ17 LME16:LMF17 LWA16:LWB17 MFW16:MFX17 MPS16:MPT17 MZO16:MZP17 NJK16:NJL17 NTG16:NTH17 ODC16:ODD17 OMY16:OMZ17 OWU16:OWV17 PGQ16:PGR17 PQM16:PQN17 QAI16:QAJ17 QKE16:QKF17 QUA16:QUB17 RDW16:RDX17 RNS16:RNT17 RXO16:RXP17 SHK16:SHL17 SRG16:SRH17 TBC16:TBD17 TKY16:TKZ17 TUU16:TUV17 UEQ16:UER17 UOM16:UON17 UYI16:UYJ17 VIE16:VIF17 VSA16:VSB17 WBW16:WBX17 WLS16:WLT17 WVO16:WVP17 JC16:JD17" xr:uid="{00000000-0002-0000-0300-000002000000}">
      <formula1>Choose_HowHeard</formula1>
    </dataValidation>
    <dataValidation type="list" allowBlank="1" showInputMessage="1" showErrorMessage="1" sqref="WVL983070:WVM983070 WLP983070:WLQ983070 WBT983070:WBU983070 VRX983070:VRY983070 VIB983070:VIC983070 UYF983070:UYG983070 UOJ983070:UOK983070 UEN983070:UEO983070 TUR983070:TUS983070 TKV983070:TKW983070 TAZ983070:TBA983070 SRD983070:SRE983070 SHH983070:SHI983070 RXL983070:RXM983070 RNP983070:RNQ983070 RDT983070:RDU983070 QTX983070:QTY983070 QKB983070:QKC983070 QAF983070:QAG983070 PQJ983070:PQK983070 PGN983070:PGO983070 OWR983070:OWS983070 OMV983070:OMW983070 OCZ983070:ODA983070 NTD983070:NTE983070 NJH983070:NJI983070 MZL983070:MZM983070 MPP983070:MPQ983070 MFT983070:MFU983070 LVX983070:LVY983070 LMB983070:LMC983070 LCF983070:LCG983070 KSJ983070:KSK983070 KIN983070:KIO983070 JYR983070:JYS983070 JOV983070:JOW983070 JEZ983070:JFA983070 IVD983070:IVE983070 ILH983070:ILI983070 IBL983070:IBM983070 HRP983070:HRQ983070 HHT983070:HHU983070 GXX983070:GXY983070 GOB983070:GOC983070 GEF983070:GEG983070 FUJ983070:FUK983070 FKN983070:FKO983070 FAR983070:FAS983070 EQV983070:EQW983070 EGZ983070:EHA983070 DXD983070:DXE983070 DNH983070:DNI983070 DDL983070:DDM983070 CTP983070:CTQ983070 CJT983070:CJU983070 BZX983070:BZY983070 BQB983070:BQC983070 BGF983070:BGG983070 AWJ983070:AWK983070 AMN983070:AMO983070 ACR983070:ACS983070 SV983070:SW983070 IZ983070:JA983070 D983071:E983071 WVL917534:WVM917534 WLP917534:WLQ917534 WBT917534:WBU917534 VRX917534:VRY917534 VIB917534:VIC917534 UYF917534:UYG917534 UOJ917534:UOK917534 UEN917534:UEO917534 TUR917534:TUS917534 TKV917534:TKW917534 TAZ917534:TBA917534 SRD917534:SRE917534 SHH917534:SHI917534 RXL917534:RXM917534 RNP917534:RNQ917534 RDT917534:RDU917534 QTX917534:QTY917534 QKB917534:QKC917534 QAF917534:QAG917534 PQJ917534:PQK917534 PGN917534:PGO917534 OWR917534:OWS917534 OMV917534:OMW917534 OCZ917534:ODA917534 NTD917534:NTE917534 NJH917534:NJI917534 MZL917534:MZM917534 MPP917534:MPQ917534 MFT917534:MFU917534 LVX917534:LVY917534 LMB917534:LMC917534 LCF917534:LCG917534 KSJ917534:KSK917534 KIN917534:KIO917534 JYR917534:JYS917534 JOV917534:JOW917534 JEZ917534:JFA917534 IVD917534:IVE917534 ILH917534:ILI917534 IBL917534:IBM917534 HRP917534:HRQ917534 HHT917534:HHU917534 GXX917534:GXY917534 GOB917534:GOC917534 GEF917534:GEG917534 FUJ917534:FUK917534 FKN917534:FKO917534 FAR917534:FAS917534 EQV917534:EQW917534 EGZ917534:EHA917534 DXD917534:DXE917534 DNH917534:DNI917534 DDL917534:DDM917534 CTP917534:CTQ917534 CJT917534:CJU917534 BZX917534:BZY917534 BQB917534:BQC917534 BGF917534:BGG917534 AWJ917534:AWK917534 AMN917534:AMO917534 ACR917534:ACS917534 SV917534:SW917534 IZ917534:JA917534 D917535:E917535 WVL851998:WVM851998 WLP851998:WLQ851998 WBT851998:WBU851998 VRX851998:VRY851998 VIB851998:VIC851998 UYF851998:UYG851998 UOJ851998:UOK851998 UEN851998:UEO851998 TUR851998:TUS851998 TKV851998:TKW851998 TAZ851998:TBA851998 SRD851998:SRE851998 SHH851998:SHI851998 RXL851998:RXM851998 RNP851998:RNQ851998 RDT851998:RDU851998 QTX851998:QTY851998 QKB851998:QKC851998 QAF851998:QAG851998 PQJ851998:PQK851998 PGN851998:PGO851998 OWR851998:OWS851998 OMV851998:OMW851998 OCZ851998:ODA851998 NTD851998:NTE851998 NJH851998:NJI851998 MZL851998:MZM851998 MPP851998:MPQ851998 MFT851998:MFU851998 LVX851998:LVY851998 LMB851998:LMC851998 LCF851998:LCG851998 KSJ851998:KSK851998 KIN851998:KIO851998 JYR851998:JYS851998 JOV851998:JOW851998 JEZ851998:JFA851998 IVD851998:IVE851998 ILH851998:ILI851998 IBL851998:IBM851998 HRP851998:HRQ851998 HHT851998:HHU851998 GXX851998:GXY851998 GOB851998:GOC851998 GEF851998:GEG851998 FUJ851998:FUK851998 FKN851998:FKO851998 FAR851998:FAS851998 EQV851998:EQW851998 EGZ851998:EHA851998 DXD851998:DXE851998 DNH851998:DNI851998 DDL851998:DDM851998 CTP851998:CTQ851998 CJT851998:CJU851998 BZX851998:BZY851998 BQB851998:BQC851998 BGF851998:BGG851998 AWJ851998:AWK851998 AMN851998:AMO851998 ACR851998:ACS851998 SV851998:SW851998 IZ851998:JA851998 D851999:E851999 WVL786462:WVM786462 WLP786462:WLQ786462 WBT786462:WBU786462 VRX786462:VRY786462 VIB786462:VIC786462 UYF786462:UYG786462 UOJ786462:UOK786462 UEN786462:UEO786462 TUR786462:TUS786462 TKV786462:TKW786462 TAZ786462:TBA786462 SRD786462:SRE786462 SHH786462:SHI786462 RXL786462:RXM786462 RNP786462:RNQ786462 RDT786462:RDU786462 QTX786462:QTY786462 QKB786462:QKC786462 QAF786462:QAG786462 PQJ786462:PQK786462 PGN786462:PGO786462 OWR786462:OWS786462 OMV786462:OMW786462 OCZ786462:ODA786462 NTD786462:NTE786462 NJH786462:NJI786462 MZL786462:MZM786462 MPP786462:MPQ786462 MFT786462:MFU786462 LVX786462:LVY786462 LMB786462:LMC786462 LCF786462:LCG786462 KSJ786462:KSK786462 KIN786462:KIO786462 JYR786462:JYS786462 JOV786462:JOW786462 JEZ786462:JFA786462 IVD786462:IVE786462 ILH786462:ILI786462 IBL786462:IBM786462 HRP786462:HRQ786462 HHT786462:HHU786462 GXX786462:GXY786462 GOB786462:GOC786462 GEF786462:GEG786462 FUJ786462:FUK786462 FKN786462:FKO786462 FAR786462:FAS786462 EQV786462:EQW786462 EGZ786462:EHA786462 DXD786462:DXE786462 DNH786462:DNI786462 DDL786462:DDM786462 CTP786462:CTQ786462 CJT786462:CJU786462 BZX786462:BZY786462 BQB786462:BQC786462 BGF786462:BGG786462 AWJ786462:AWK786462 AMN786462:AMO786462 ACR786462:ACS786462 SV786462:SW786462 IZ786462:JA786462 D786463:E786463 WVL720926:WVM720926 WLP720926:WLQ720926 WBT720926:WBU720926 VRX720926:VRY720926 VIB720926:VIC720926 UYF720926:UYG720926 UOJ720926:UOK720926 UEN720926:UEO720926 TUR720926:TUS720926 TKV720926:TKW720926 TAZ720926:TBA720926 SRD720926:SRE720926 SHH720926:SHI720926 RXL720926:RXM720926 RNP720926:RNQ720926 RDT720926:RDU720926 QTX720926:QTY720926 QKB720926:QKC720926 QAF720926:QAG720926 PQJ720926:PQK720926 PGN720926:PGO720926 OWR720926:OWS720926 OMV720926:OMW720926 OCZ720926:ODA720926 NTD720926:NTE720926 NJH720926:NJI720926 MZL720926:MZM720926 MPP720926:MPQ720926 MFT720926:MFU720926 LVX720926:LVY720926 LMB720926:LMC720926 LCF720926:LCG720926 KSJ720926:KSK720926 KIN720926:KIO720926 JYR720926:JYS720926 JOV720926:JOW720926 JEZ720926:JFA720926 IVD720926:IVE720926 ILH720926:ILI720926 IBL720926:IBM720926 HRP720926:HRQ720926 HHT720926:HHU720926 GXX720926:GXY720926 GOB720926:GOC720926 GEF720926:GEG720926 FUJ720926:FUK720926 FKN720926:FKO720926 FAR720926:FAS720926 EQV720926:EQW720926 EGZ720926:EHA720926 DXD720926:DXE720926 DNH720926:DNI720926 DDL720926:DDM720926 CTP720926:CTQ720926 CJT720926:CJU720926 BZX720926:BZY720926 BQB720926:BQC720926 BGF720926:BGG720926 AWJ720926:AWK720926 AMN720926:AMO720926 ACR720926:ACS720926 SV720926:SW720926 IZ720926:JA720926 D720927:E720927 WVL655390:WVM655390 WLP655390:WLQ655390 WBT655390:WBU655390 VRX655390:VRY655390 VIB655390:VIC655390 UYF655390:UYG655390 UOJ655390:UOK655390 UEN655390:UEO655390 TUR655390:TUS655390 TKV655390:TKW655390 TAZ655390:TBA655390 SRD655390:SRE655390 SHH655390:SHI655390 RXL655390:RXM655390 RNP655390:RNQ655390 RDT655390:RDU655390 QTX655390:QTY655390 QKB655390:QKC655390 QAF655390:QAG655390 PQJ655390:PQK655390 PGN655390:PGO655390 OWR655390:OWS655390 OMV655390:OMW655390 OCZ655390:ODA655390 NTD655390:NTE655390 NJH655390:NJI655390 MZL655390:MZM655390 MPP655390:MPQ655390 MFT655390:MFU655390 LVX655390:LVY655390 LMB655390:LMC655390 LCF655390:LCG655390 KSJ655390:KSK655390 KIN655390:KIO655390 JYR655390:JYS655390 JOV655390:JOW655390 JEZ655390:JFA655390 IVD655390:IVE655390 ILH655390:ILI655390 IBL655390:IBM655390 HRP655390:HRQ655390 HHT655390:HHU655390 GXX655390:GXY655390 GOB655390:GOC655390 GEF655390:GEG655390 FUJ655390:FUK655390 FKN655390:FKO655390 FAR655390:FAS655390 EQV655390:EQW655390 EGZ655390:EHA655390 DXD655390:DXE655390 DNH655390:DNI655390 DDL655390:DDM655390 CTP655390:CTQ655390 CJT655390:CJU655390 BZX655390:BZY655390 BQB655390:BQC655390 BGF655390:BGG655390 AWJ655390:AWK655390 AMN655390:AMO655390 ACR655390:ACS655390 SV655390:SW655390 IZ655390:JA655390 D655391:E655391 WVL589854:WVM589854 WLP589854:WLQ589854 WBT589854:WBU589854 VRX589854:VRY589854 VIB589854:VIC589854 UYF589854:UYG589854 UOJ589854:UOK589854 UEN589854:UEO589854 TUR589854:TUS589854 TKV589854:TKW589854 TAZ589854:TBA589854 SRD589854:SRE589854 SHH589854:SHI589854 RXL589854:RXM589854 RNP589854:RNQ589854 RDT589854:RDU589854 QTX589854:QTY589854 QKB589854:QKC589854 QAF589854:QAG589854 PQJ589854:PQK589854 PGN589854:PGO589854 OWR589854:OWS589854 OMV589854:OMW589854 OCZ589854:ODA589854 NTD589854:NTE589854 NJH589854:NJI589854 MZL589854:MZM589854 MPP589854:MPQ589854 MFT589854:MFU589854 LVX589854:LVY589854 LMB589854:LMC589854 LCF589854:LCG589854 KSJ589854:KSK589854 KIN589854:KIO589854 JYR589854:JYS589854 JOV589854:JOW589854 JEZ589854:JFA589854 IVD589854:IVE589854 ILH589854:ILI589854 IBL589854:IBM589854 HRP589854:HRQ589854 HHT589854:HHU589854 GXX589854:GXY589854 GOB589854:GOC589854 GEF589854:GEG589854 FUJ589854:FUK589854 FKN589854:FKO589854 FAR589854:FAS589854 EQV589854:EQW589854 EGZ589854:EHA589854 DXD589854:DXE589854 DNH589854:DNI589854 DDL589854:DDM589854 CTP589854:CTQ589854 CJT589854:CJU589854 BZX589854:BZY589854 BQB589854:BQC589854 BGF589854:BGG589854 AWJ589854:AWK589854 AMN589854:AMO589854 ACR589854:ACS589854 SV589854:SW589854 IZ589854:JA589854 D589855:E589855 WVL524318:WVM524318 WLP524318:WLQ524318 WBT524318:WBU524318 VRX524318:VRY524318 VIB524318:VIC524318 UYF524318:UYG524318 UOJ524318:UOK524318 UEN524318:UEO524318 TUR524318:TUS524318 TKV524318:TKW524318 TAZ524318:TBA524318 SRD524318:SRE524318 SHH524318:SHI524318 RXL524318:RXM524318 RNP524318:RNQ524318 RDT524318:RDU524318 QTX524318:QTY524318 QKB524318:QKC524318 QAF524318:QAG524318 PQJ524318:PQK524318 PGN524318:PGO524318 OWR524318:OWS524318 OMV524318:OMW524318 OCZ524318:ODA524318 NTD524318:NTE524318 NJH524318:NJI524318 MZL524318:MZM524318 MPP524318:MPQ524318 MFT524318:MFU524318 LVX524318:LVY524318 LMB524318:LMC524318 LCF524318:LCG524318 KSJ524318:KSK524318 KIN524318:KIO524318 JYR524318:JYS524318 JOV524318:JOW524318 JEZ524318:JFA524318 IVD524318:IVE524318 ILH524318:ILI524318 IBL524318:IBM524318 HRP524318:HRQ524318 HHT524318:HHU524318 GXX524318:GXY524318 GOB524318:GOC524318 GEF524318:GEG524318 FUJ524318:FUK524318 FKN524318:FKO524318 FAR524318:FAS524318 EQV524318:EQW524318 EGZ524318:EHA524318 DXD524318:DXE524318 DNH524318:DNI524318 DDL524318:DDM524318 CTP524318:CTQ524318 CJT524318:CJU524318 BZX524318:BZY524318 BQB524318:BQC524318 BGF524318:BGG524318 AWJ524318:AWK524318 AMN524318:AMO524318 ACR524318:ACS524318 SV524318:SW524318 IZ524318:JA524318 D524319:E524319 WVL458782:WVM458782 WLP458782:WLQ458782 WBT458782:WBU458782 VRX458782:VRY458782 VIB458782:VIC458782 UYF458782:UYG458782 UOJ458782:UOK458782 UEN458782:UEO458782 TUR458782:TUS458782 TKV458782:TKW458782 TAZ458782:TBA458782 SRD458782:SRE458782 SHH458782:SHI458782 RXL458782:RXM458782 RNP458782:RNQ458782 RDT458782:RDU458782 QTX458782:QTY458782 QKB458782:QKC458782 QAF458782:QAG458782 PQJ458782:PQK458782 PGN458782:PGO458782 OWR458782:OWS458782 OMV458782:OMW458782 OCZ458782:ODA458782 NTD458782:NTE458782 NJH458782:NJI458782 MZL458782:MZM458782 MPP458782:MPQ458782 MFT458782:MFU458782 LVX458782:LVY458782 LMB458782:LMC458782 LCF458782:LCG458782 KSJ458782:KSK458782 KIN458782:KIO458782 JYR458782:JYS458782 JOV458782:JOW458782 JEZ458782:JFA458782 IVD458782:IVE458782 ILH458782:ILI458782 IBL458782:IBM458782 HRP458782:HRQ458782 HHT458782:HHU458782 GXX458782:GXY458782 GOB458782:GOC458782 GEF458782:GEG458782 FUJ458782:FUK458782 FKN458782:FKO458782 FAR458782:FAS458782 EQV458782:EQW458782 EGZ458782:EHA458782 DXD458782:DXE458782 DNH458782:DNI458782 DDL458782:DDM458782 CTP458782:CTQ458782 CJT458782:CJU458782 BZX458782:BZY458782 BQB458782:BQC458782 BGF458782:BGG458782 AWJ458782:AWK458782 AMN458782:AMO458782 ACR458782:ACS458782 SV458782:SW458782 IZ458782:JA458782 D458783:E458783 WVL393246:WVM393246 WLP393246:WLQ393246 WBT393246:WBU393246 VRX393246:VRY393246 VIB393246:VIC393246 UYF393246:UYG393246 UOJ393246:UOK393246 UEN393246:UEO393246 TUR393246:TUS393246 TKV393246:TKW393246 TAZ393246:TBA393246 SRD393246:SRE393246 SHH393246:SHI393246 RXL393246:RXM393246 RNP393246:RNQ393246 RDT393246:RDU393246 QTX393246:QTY393246 QKB393246:QKC393246 QAF393246:QAG393246 PQJ393246:PQK393246 PGN393246:PGO393246 OWR393246:OWS393246 OMV393246:OMW393246 OCZ393246:ODA393246 NTD393246:NTE393246 NJH393246:NJI393246 MZL393246:MZM393246 MPP393246:MPQ393246 MFT393246:MFU393246 LVX393246:LVY393246 LMB393246:LMC393246 LCF393246:LCG393246 KSJ393246:KSK393246 KIN393246:KIO393246 JYR393246:JYS393246 JOV393246:JOW393246 JEZ393246:JFA393246 IVD393246:IVE393246 ILH393246:ILI393246 IBL393246:IBM393246 HRP393246:HRQ393246 HHT393246:HHU393246 GXX393246:GXY393246 GOB393246:GOC393246 GEF393246:GEG393246 FUJ393246:FUK393246 FKN393246:FKO393246 FAR393246:FAS393246 EQV393246:EQW393246 EGZ393246:EHA393246 DXD393246:DXE393246 DNH393246:DNI393246 DDL393246:DDM393246 CTP393246:CTQ393246 CJT393246:CJU393246 BZX393246:BZY393246 BQB393246:BQC393246 BGF393246:BGG393246 AWJ393246:AWK393246 AMN393246:AMO393246 ACR393246:ACS393246 SV393246:SW393246 IZ393246:JA393246 D393247:E393247 WVL327710:WVM327710 WLP327710:WLQ327710 WBT327710:WBU327710 VRX327710:VRY327710 VIB327710:VIC327710 UYF327710:UYG327710 UOJ327710:UOK327710 UEN327710:UEO327710 TUR327710:TUS327710 TKV327710:TKW327710 TAZ327710:TBA327710 SRD327710:SRE327710 SHH327710:SHI327710 RXL327710:RXM327710 RNP327710:RNQ327710 RDT327710:RDU327710 QTX327710:QTY327710 QKB327710:QKC327710 QAF327710:QAG327710 PQJ327710:PQK327710 PGN327710:PGO327710 OWR327710:OWS327710 OMV327710:OMW327710 OCZ327710:ODA327710 NTD327710:NTE327710 NJH327710:NJI327710 MZL327710:MZM327710 MPP327710:MPQ327710 MFT327710:MFU327710 LVX327710:LVY327710 LMB327710:LMC327710 LCF327710:LCG327710 KSJ327710:KSK327710 KIN327710:KIO327710 JYR327710:JYS327710 JOV327710:JOW327710 JEZ327710:JFA327710 IVD327710:IVE327710 ILH327710:ILI327710 IBL327710:IBM327710 HRP327710:HRQ327710 HHT327710:HHU327710 GXX327710:GXY327710 GOB327710:GOC327710 GEF327710:GEG327710 FUJ327710:FUK327710 FKN327710:FKO327710 FAR327710:FAS327710 EQV327710:EQW327710 EGZ327710:EHA327710 DXD327710:DXE327710 DNH327710:DNI327710 DDL327710:DDM327710 CTP327710:CTQ327710 CJT327710:CJU327710 BZX327710:BZY327710 BQB327710:BQC327710 BGF327710:BGG327710 AWJ327710:AWK327710 AMN327710:AMO327710 ACR327710:ACS327710 SV327710:SW327710 IZ327710:JA327710 D327711:E327711 WVL262174:WVM262174 WLP262174:WLQ262174 WBT262174:WBU262174 VRX262174:VRY262174 VIB262174:VIC262174 UYF262174:UYG262174 UOJ262174:UOK262174 UEN262174:UEO262174 TUR262174:TUS262174 TKV262174:TKW262174 TAZ262174:TBA262174 SRD262174:SRE262174 SHH262174:SHI262174 RXL262174:RXM262174 RNP262174:RNQ262174 RDT262174:RDU262174 QTX262174:QTY262174 QKB262174:QKC262174 QAF262174:QAG262174 PQJ262174:PQK262174 PGN262174:PGO262174 OWR262174:OWS262174 OMV262174:OMW262174 OCZ262174:ODA262174 NTD262174:NTE262174 NJH262174:NJI262174 MZL262174:MZM262174 MPP262174:MPQ262174 MFT262174:MFU262174 LVX262174:LVY262174 LMB262174:LMC262174 LCF262174:LCG262174 KSJ262174:KSK262174 KIN262174:KIO262174 JYR262174:JYS262174 JOV262174:JOW262174 JEZ262174:JFA262174 IVD262174:IVE262174 ILH262174:ILI262174 IBL262174:IBM262174 HRP262174:HRQ262174 HHT262174:HHU262174 GXX262174:GXY262174 GOB262174:GOC262174 GEF262174:GEG262174 FUJ262174:FUK262174 FKN262174:FKO262174 FAR262174:FAS262174 EQV262174:EQW262174 EGZ262174:EHA262174 DXD262174:DXE262174 DNH262174:DNI262174 DDL262174:DDM262174 CTP262174:CTQ262174 CJT262174:CJU262174 BZX262174:BZY262174 BQB262174:BQC262174 BGF262174:BGG262174 AWJ262174:AWK262174 AMN262174:AMO262174 ACR262174:ACS262174 SV262174:SW262174 IZ262174:JA262174 D262175:E262175 WVL196638:WVM196638 WLP196638:WLQ196638 WBT196638:WBU196638 VRX196638:VRY196638 VIB196638:VIC196638 UYF196638:UYG196638 UOJ196638:UOK196638 UEN196638:UEO196638 TUR196638:TUS196638 TKV196638:TKW196638 TAZ196638:TBA196638 SRD196638:SRE196638 SHH196638:SHI196638 RXL196638:RXM196638 RNP196638:RNQ196638 RDT196638:RDU196638 QTX196638:QTY196638 QKB196638:QKC196638 QAF196638:QAG196638 PQJ196638:PQK196638 PGN196638:PGO196638 OWR196638:OWS196638 OMV196638:OMW196638 OCZ196638:ODA196638 NTD196638:NTE196638 NJH196638:NJI196638 MZL196638:MZM196638 MPP196638:MPQ196638 MFT196638:MFU196638 LVX196638:LVY196638 LMB196638:LMC196638 LCF196638:LCG196638 KSJ196638:KSK196638 KIN196638:KIO196638 JYR196638:JYS196638 JOV196638:JOW196638 JEZ196638:JFA196638 IVD196638:IVE196638 ILH196638:ILI196638 IBL196638:IBM196638 HRP196638:HRQ196638 HHT196638:HHU196638 GXX196638:GXY196638 GOB196638:GOC196638 GEF196638:GEG196638 FUJ196638:FUK196638 FKN196638:FKO196638 FAR196638:FAS196638 EQV196638:EQW196638 EGZ196638:EHA196638 DXD196638:DXE196638 DNH196638:DNI196638 DDL196638:DDM196638 CTP196638:CTQ196638 CJT196638:CJU196638 BZX196638:BZY196638 BQB196638:BQC196638 BGF196638:BGG196638 AWJ196638:AWK196638 AMN196638:AMO196638 ACR196638:ACS196638 SV196638:SW196638 IZ196638:JA196638 D196639:E196639 WVL131102:WVM131102 WLP131102:WLQ131102 WBT131102:WBU131102 VRX131102:VRY131102 VIB131102:VIC131102 UYF131102:UYG131102 UOJ131102:UOK131102 UEN131102:UEO131102 TUR131102:TUS131102 TKV131102:TKW131102 TAZ131102:TBA131102 SRD131102:SRE131102 SHH131102:SHI131102 RXL131102:RXM131102 RNP131102:RNQ131102 RDT131102:RDU131102 QTX131102:QTY131102 QKB131102:QKC131102 QAF131102:QAG131102 PQJ131102:PQK131102 PGN131102:PGO131102 OWR131102:OWS131102 OMV131102:OMW131102 OCZ131102:ODA131102 NTD131102:NTE131102 NJH131102:NJI131102 MZL131102:MZM131102 MPP131102:MPQ131102 MFT131102:MFU131102 LVX131102:LVY131102 LMB131102:LMC131102 LCF131102:LCG131102 KSJ131102:KSK131102 KIN131102:KIO131102 JYR131102:JYS131102 JOV131102:JOW131102 JEZ131102:JFA131102 IVD131102:IVE131102 ILH131102:ILI131102 IBL131102:IBM131102 HRP131102:HRQ131102 HHT131102:HHU131102 GXX131102:GXY131102 GOB131102:GOC131102 GEF131102:GEG131102 FUJ131102:FUK131102 FKN131102:FKO131102 FAR131102:FAS131102 EQV131102:EQW131102 EGZ131102:EHA131102 DXD131102:DXE131102 DNH131102:DNI131102 DDL131102:DDM131102 CTP131102:CTQ131102 CJT131102:CJU131102 BZX131102:BZY131102 BQB131102:BQC131102 BGF131102:BGG131102 AWJ131102:AWK131102 AMN131102:AMO131102 ACR131102:ACS131102 SV131102:SW131102 IZ131102:JA131102 D131103:E131103 WVL65566:WVM65566 WLP65566:WLQ65566 WBT65566:WBU65566 VRX65566:VRY65566 VIB65566:VIC65566 UYF65566:UYG65566 UOJ65566:UOK65566 UEN65566:UEO65566 TUR65566:TUS65566 TKV65566:TKW65566 TAZ65566:TBA65566 SRD65566:SRE65566 SHH65566:SHI65566 RXL65566:RXM65566 RNP65566:RNQ65566 RDT65566:RDU65566 QTX65566:QTY65566 QKB65566:QKC65566 QAF65566:QAG65566 PQJ65566:PQK65566 PGN65566:PGO65566 OWR65566:OWS65566 OMV65566:OMW65566 OCZ65566:ODA65566 NTD65566:NTE65566 NJH65566:NJI65566 MZL65566:MZM65566 MPP65566:MPQ65566 MFT65566:MFU65566 LVX65566:LVY65566 LMB65566:LMC65566 LCF65566:LCG65566 KSJ65566:KSK65566 KIN65566:KIO65566 JYR65566:JYS65566 JOV65566:JOW65566 JEZ65566:JFA65566 IVD65566:IVE65566 ILH65566:ILI65566 IBL65566:IBM65566 HRP65566:HRQ65566 HHT65566:HHU65566 GXX65566:GXY65566 GOB65566:GOC65566 GEF65566:GEG65566 FUJ65566:FUK65566 FKN65566:FKO65566 FAR65566:FAS65566 EQV65566:EQW65566 EGZ65566:EHA65566 DXD65566:DXE65566 DNH65566:DNI65566 DDL65566:DDM65566 CTP65566:CTQ65566 CJT65566:CJU65566 BZX65566:BZY65566 BQB65566:BQC65566 BGF65566:BGG65566 AWJ65566:AWK65566 AMN65566:AMO65566 ACR65566:ACS65566 SV65566:SW65566 IZ65566:JA65566 D65567:E65567 IZ20:JA21 SV20:SW21 ACR20:ACS21 AMN20:AMO21 AWJ20:AWK21 BGF20:BGG21 BQB20:BQC21 BZX20:BZY21 CJT20:CJU21 CTP20:CTQ21 DDL20:DDM21 DNH20:DNI21 DXD20:DXE21 EGZ20:EHA21 EQV20:EQW21 FAR20:FAS21 FKN20:FKO21 FUJ20:FUK21 GEF20:GEG21 GOB20:GOC21 GXX20:GXY21 HHT20:HHU21 HRP20:HRQ21 IBL20:IBM21 ILH20:ILI21 IVD20:IVE21 JEZ20:JFA21 JOV20:JOW21 JYR20:JYS21 KIN20:KIO21 KSJ20:KSK21 LCF20:LCG21 LMB20:LMC21 LVX20:LVY21 MFT20:MFU21 MPP20:MPQ21 MZL20:MZM21 NJH20:NJI21 NTD20:NTE21 OCZ20:ODA21 OMV20:OMW21 OWR20:OWS21 PGN20:PGO21 PQJ20:PQK21 QAF20:QAG21 QKB20:QKC21 QTX20:QTY21 RDT20:RDU21 RNP20:RNQ21 RXL20:RXM21 SHH20:SHI21 SRD20:SRE21 TAZ20:TBA21 TKV20:TKW21 TUR20:TUS21 UEN20:UEO21 UOJ20:UOK21 UYF20:UYG21 VIB20:VIC21 VRX20:VRY21 WBT20:WBU21 WLP20:WLQ21 WVL20:WVM21 D20:E20" xr:uid="{00000000-0002-0000-0300-000003000000}">
      <formula1>Choose_BuildingType</formula1>
    </dataValidation>
    <dataValidation type="list" allowBlank="1" showInputMessage="1" showErrorMessage="1" sqref="WVL983100:WVN983100 WBT983100:WBV983100 VRX983100:VRZ983100 VIB983100:VID983100 UYF983100:UYH983100 UOJ983100:UOL983100 UEN983100:UEP983100 TUR983100:TUT983100 TKV983100:TKX983100 TAZ983100:TBB983100 SRD983100:SRF983100 SHH983100:SHJ983100 RXL983100:RXN983100 RNP983100:RNR983100 RDT983100:RDV983100 QTX983100:QTZ983100 QKB983100:QKD983100 QAF983100:QAH983100 PQJ983100:PQL983100 PGN983100:PGP983100 OWR983100:OWT983100 OMV983100:OMX983100 OCZ983100:ODB983100 NTD983100:NTF983100 NJH983100:NJJ983100 MZL983100:MZN983100 MPP983100:MPR983100 MFT983100:MFV983100 LVX983100:LVZ983100 LMB983100:LMD983100 LCF983100:LCH983100 KSJ983100:KSL983100 KIN983100:KIP983100 JYR983100:JYT983100 JOV983100:JOX983100 JEZ983100:JFB983100 IVD983100:IVF983100 ILH983100:ILJ983100 IBL983100:IBN983100 HRP983100:HRR983100 HHT983100:HHV983100 GXX983100:GXZ983100 GOB983100:GOD983100 GEF983100:GEH983100 FUJ983100:FUL983100 FKN983100:FKP983100 FAR983100:FAT983100 EQV983100:EQX983100 EGZ983100:EHB983100 DXD983100:DXF983100 DNH983100:DNJ983100 DDL983100:DDN983100 CTP983100:CTR983100 CJT983100:CJV983100 BZX983100:BZZ983100 BQB983100:BQD983100 BGF983100:BGH983100 AWJ983100:AWL983100 AMN983100:AMP983100 ACR983100:ACT983100 SV983100:SX983100 IZ983100:JB983100 D983101:F983101 WVL917564:WVN917564 WLP917564:WLR917564 WBT917564:WBV917564 VRX917564:VRZ917564 VIB917564:VID917564 UYF917564:UYH917564 UOJ917564:UOL917564 UEN917564:UEP917564 TUR917564:TUT917564 TKV917564:TKX917564 TAZ917564:TBB917564 SRD917564:SRF917564 SHH917564:SHJ917564 RXL917564:RXN917564 RNP917564:RNR917564 RDT917564:RDV917564 QTX917564:QTZ917564 QKB917564:QKD917564 QAF917564:QAH917564 PQJ917564:PQL917564 PGN917564:PGP917564 OWR917564:OWT917564 OMV917564:OMX917564 OCZ917564:ODB917564 NTD917564:NTF917564 NJH917564:NJJ917564 MZL917564:MZN917564 MPP917564:MPR917564 MFT917564:MFV917564 LVX917564:LVZ917564 LMB917564:LMD917564 LCF917564:LCH917564 KSJ917564:KSL917564 KIN917564:KIP917564 JYR917564:JYT917564 JOV917564:JOX917564 JEZ917564:JFB917564 IVD917564:IVF917564 ILH917564:ILJ917564 IBL917564:IBN917564 HRP917564:HRR917564 HHT917564:HHV917564 GXX917564:GXZ917564 GOB917564:GOD917564 GEF917564:GEH917564 FUJ917564:FUL917564 FKN917564:FKP917564 FAR917564:FAT917564 EQV917564:EQX917564 EGZ917564:EHB917564 DXD917564:DXF917564 DNH917564:DNJ917564 DDL917564:DDN917564 CTP917564:CTR917564 CJT917564:CJV917564 BZX917564:BZZ917564 BQB917564:BQD917564 BGF917564:BGH917564 AWJ917564:AWL917564 AMN917564:AMP917564 ACR917564:ACT917564 SV917564:SX917564 IZ917564:JB917564 D917565:F917565 WVL852028:WVN852028 WLP852028:WLR852028 WBT852028:WBV852028 VRX852028:VRZ852028 VIB852028:VID852028 UYF852028:UYH852028 UOJ852028:UOL852028 UEN852028:UEP852028 TUR852028:TUT852028 TKV852028:TKX852028 TAZ852028:TBB852028 SRD852028:SRF852028 SHH852028:SHJ852028 RXL852028:RXN852028 RNP852028:RNR852028 RDT852028:RDV852028 QTX852028:QTZ852028 QKB852028:QKD852028 QAF852028:QAH852028 PQJ852028:PQL852028 PGN852028:PGP852028 OWR852028:OWT852028 OMV852028:OMX852028 OCZ852028:ODB852028 NTD852028:NTF852028 NJH852028:NJJ852028 MZL852028:MZN852028 MPP852028:MPR852028 MFT852028:MFV852028 LVX852028:LVZ852028 LMB852028:LMD852028 LCF852028:LCH852028 KSJ852028:KSL852028 KIN852028:KIP852028 JYR852028:JYT852028 JOV852028:JOX852028 JEZ852028:JFB852028 IVD852028:IVF852028 ILH852028:ILJ852028 IBL852028:IBN852028 HRP852028:HRR852028 HHT852028:HHV852028 GXX852028:GXZ852028 GOB852028:GOD852028 GEF852028:GEH852028 FUJ852028:FUL852028 FKN852028:FKP852028 FAR852028:FAT852028 EQV852028:EQX852028 EGZ852028:EHB852028 DXD852028:DXF852028 DNH852028:DNJ852028 DDL852028:DDN852028 CTP852028:CTR852028 CJT852028:CJV852028 BZX852028:BZZ852028 BQB852028:BQD852028 BGF852028:BGH852028 AWJ852028:AWL852028 AMN852028:AMP852028 ACR852028:ACT852028 SV852028:SX852028 IZ852028:JB852028 D852029:F852029 WVL786492:WVN786492 WLP786492:WLR786492 WBT786492:WBV786492 VRX786492:VRZ786492 VIB786492:VID786492 UYF786492:UYH786492 UOJ786492:UOL786492 UEN786492:UEP786492 TUR786492:TUT786492 TKV786492:TKX786492 TAZ786492:TBB786492 SRD786492:SRF786492 SHH786492:SHJ786492 RXL786492:RXN786492 RNP786492:RNR786492 RDT786492:RDV786492 QTX786492:QTZ786492 QKB786492:QKD786492 QAF786492:QAH786492 PQJ786492:PQL786492 PGN786492:PGP786492 OWR786492:OWT786492 OMV786492:OMX786492 OCZ786492:ODB786492 NTD786492:NTF786492 NJH786492:NJJ786492 MZL786492:MZN786492 MPP786492:MPR786492 MFT786492:MFV786492 LVX786492:LVZ786492 LMB786492:LMD786492 LCF786492:LCH786492 KSJ786492:KSL786492 KIN786492:KIP786492 JYR786492:JYT786492 JOV786492:JOX786492 JEZ786492:JFB786492 IVD786492:IVF786492 ILH786492:ILJ786492 IBL786492:IBN786492 HRP786492:HRR786492 HHT786492:HHV786492 GXX786492:GXZ786492 GOB786492:GOD786492 GEF786492:GEH786492 FUJ786492:FUL786492 FKN786492:FKP786492 FAR786492:FAT786492 EQV786492:EQX786492 EGZ786492:EHB786492 DXD786492:DXF786492 DNH786492:DNJ786492 DDL786492:DDN786492 CTP786492:CTR786492 CJT786492:CJV786492 BZX786492:BZZ786492 BQB786492:BQD786492 BGF786492:BGH786492 AWJ786492:AWL786492 AMN786492:AMP786492 ACR786492:ACT786492 SV786492:SX786492 IZ786492:JB786492 D786493:F786493 WVL720956:WVN720956 WLP720956:WLR720956 WBT720956:WBV720956 VRX720956:VRZ720956 VIB720956:VID720956 UYF720956:UYH720956 UOJ720956:UOL720956 UEN720956:UEP720956 TUR720956:TUT720956 TKV720956:TKX720956 TAZ720956:TBB720956 SRD720956:SRF720956 SHH720956:SHJ720956 RXL720956:RXN720956 RNP720956:RNR720956 RDT720956:RDV720956 QTX720956:QTZ720956 QKB720956:QKD720956 QAF720956:QAH720956 PQJ720956:PQL720956 PGN720956:PGP720956 OWR720956:OWT720956 OMV720956:OMX720956 OCZ720956:ODB720956 NTD720956:NTF720956 NJH720956:NJJ720956 MZL720956:MZN720956 MPP720956:MPR720956 MFT720956:MFV720956 LVX720956:LVZ720956 LMB720956:LMD720956 LCF720956:LCH720956 KSJ720956:KSL720956 KIN720956:KIP720956 JYR720956:JYT720956 JOV720956:JOX720956 JEZ720956:JFB720956 IVD720956:IVF720956 ILH720956:ILJ720956 IBL720956:IBN720956 HRP720956:HRR720956 HHT720956:HHV720956 GXX720956:GXZ720956 GOB720956:GOD720956 GEF720956:GEH720956 FUJ720956:FUL720956 FKN720956:FKP720956 FAR720956:FAT720956 EQV720956:EQX720956 EGZ720956:EHB720956 DXD720956:DXF720956 DNH720956:DNJ720956 DDL720956:DDN720956 CTP720956:CTR720956 CJT720956:CJV720956 BZX720956:BZZ720956 BQB720956:BQD720956 BGF720956:BGH720956 AWJ720956:AWL720956 AMN720956:AMP720956 ACR720956:ACT720956 SV720956:SX720956 IZ720956:JB720956 D720957:F720957 WVL655420:WVN655420 WLP655420:WLR655420 WBT655420:WBV655420 VRX655420:VRZ655420 VIB655420:VID655420 UYF655420:UYH655420 UOJ655420:UOL655420 UEN655420:UEP655420 TUR655420:TUT655420 TKV655420:TKX655420 TAZ655420:TBB655420 SRD655420:SRF655420 SHH655420:SHJ655420 RXL655420:RXN655420 RNP655420:RNR655420 RDT655420:RDV655420 QTX655420:QTZ655420 QKB655420:QKD655420 QAF655420:QAH655420 PQJ655420:PQL655420 PGN655420:PGP655420 OWR655420:OWT655420 OMV655420:OMX655420 OCZ655420:ODB655420 NTD655420:NTF655420 NJH655420:NJJ655420 MZL655420:MZN655420 MPP655420:MPR655420 MFT655420:MFV655420 LVX655420:LVZ655420 LMB655420:LMD655420 LCF655420:LCH655420 KSJ655420:KSL655420 KIN655420:KIP655420 JYR655420:JYT655420 JOV655420:JOX655420 JEZ655420:JFB655420 IVD655420:IVF655420 ILH655420:ILJ655420 IBL655420:IBN655420 HRP655420:HRR655420 HHT655420:HHV655420 GXX655420:GXZ655420 GOB655420:GOD655420 GEF655420:GEH655420 FUJ655420:FUL655420 FKN655420:FKP655420 FAR655420:FAT655420 EQV655420:EQX655420 EGZ655420:EHB655420 DXD655420:DXF655420 DNH655420:DNJ655420 DDL655420:DDN655420 CTP655420:CTR655420 CJT655420:CJV655420 BZX655420:BZZ655420 BQB655420:BQD655420 BGF655420:BGH655420 AWJ655420:AWL655420 AMN655420:AMP655420 ACR655420:ACT655420 SV655420:SX655420 IZ655420:JB655420 D655421:F655421 WVL589884:WVN589884 WLP589884:WLR589884 WBT589884:WBV589884 VRX589884:VRZ589884 VIB589884:VID589884 UYF589884:UYH589884 UOJ589884:UOL589884 UEN589884:UEP589884 TUR589884:TUT589884 TKV589884:TKX589884 TAZ589884:TBB589884 SRD589884:SRF589884 SHH589884:SHJ589884 RXL589884:RXN589884 RNP589884:RNR589884 RDT589884:RDV589884 QTX589884:QTZ589884 QKB589884:QKD589884 QAF589884:QAH589884 PQJ589884:PQL589884 PGN589884:PGP589884 OWR589884:OWT589884 OMV589884:OMX589884 OCZ589884:ODB589884 NTD589884:NTF589884 NJH589884:NJJ589884 MZL589884:MZN589884 MPP589884:MPR589884 MFT589884:MFV589884 LVX589884:LVZ589884 LMB589884:LMD589884 LCF589884:LCH589884 KSJ589884:KSL589884 KIN589884:KIP589884 JYR589884:JYT589884 JOV589884:JOX589884 JEZ589884:JFB589884 IVD589884:IVF589884 ILH589884:ILJ589884 IBL589884:IBN589884 HRP589884:HRR589884 HHT589884:HHV589884 GXX589884:GXZ589884 GOB589884:GOD589884 GEF589884:GEH589884 FUJ589884:FUL589884 FKN589884:FKP589884 FAR589884:FAT589884 EQV589884:EQX589884 EGZ589884:EHB589884 DXD589884:DXF589884 DNH589884:DNJ589884 DDL589884:DDN589884 CTP589884:CTR589884 CJT589884:CJV589884 BZX589884:BZZ589884 BQB589884:BQD589884 BGF589884:BGH589884 AWJ589884:AWL589884 AMN589884:AMP589884 ACR589884:ACT589884 SV589884:SX589884 IZ589884:JB589884 D589885:F589885 WVL524348:WVN524348 WLP524348:WLR524348 WBT524348:WBV524348 VRX524348:VRZ524348 VIB524348:VID524348 UYF524348:UYH524348 UOJ524348:UOL524348 UEN524348:UEP524348 TUR524348:TUT524348 TKV524348:TKX524348 TAZ524348:TBB524348 SRD524348:SRF524348 SHH524348:SHJ524348 RXL524348:RXN524348 RNP524348:RNR524348 RDT524348:RDV524348 QTX524348:QTZ524348 QKB524348:QKD524348 QAF524348:QAH524348 PQJ524348:PQL524348 PGN524348:PGP524348 OWR524348:OWT524348 OMV524348:OMX524348 OCZ524348:ODB524348 NTD524348:NTF524348 NJH524348:NJJ524348 MZL524348:MZN524348 MPP524348:MPR524348 MFT524348:MFV524348 LVX524348:LVZ524348 LMB524348:LMD524348 LCF524348:LCH524348 KSJ524348:KSL524348 KIN524348:KIP524348 JYR524348:JYT524348 JOV524348:JOX524348 JEZ524348:JFB524348 IVD524348:IVF524348 ILH524348:ILJ524348 IBL524348:IBN524348 HRP524348:HRR524348 HHT524348:HHV524348 GXX524348:GXZ524348 GOB524348:GOD524348 GEF524348:GEH524348 FUJ524348:FUL524348 FKN524348:FKP524348 FAR524348:FAT524348 EQV524348:EQX524348 EGZ524348:EHB524348 DXD524348:DXF524348 DNH524348:DNJ524348 DDL524348:DDN524348 CTP524348:CTR524348 CJT524348:CJV524348 BZX524348:BZZ524348 BQB524348:BQD524348 BGF524348:BGH524348 AWJ524348:AWL524348 AMN524348:AMP524348 ACR524348:ACT524348 SV524348:SX524348 IZ524348:JB524348 D524349:F524349 WVL458812:WVN458812 WLP458812:WLR458812 WBT458812:WBV458812 VRX458812:VRZ458812 VIB458812:VID458812 UYF458812:UYH458812 UOJ458812:UOL458812 UEN458812:UEP458812 TUR458812:TUT458812 TKV458812:TKX458812 TAZ458812:TBB458812 SRD458812:SRF458812 SHH458812:SHJ458812 RXL458812:RXN458812 RNP458812:RNR458812 RDT458812:RDV458812 QTX458812:QTZ458812 QKB458812:QKD458812 QAF458812:QAH458812 PQJ458812:PQL458812 PGN458812:PGP458812 OWR458812:OWT458812 OMV458812:OMX458812 OCZ458812:ODB458812 NTD458812:NTF458812 NJH458812:NJJ458812 MZL458812:MZN458812 MPP458812:MPR458812 MFT458812:MFV458812 LVX458812:LVZ458812 LMB458812:LMD458812 LCF458812:LCH458812 KSJ458812:KSL458812 KIN458812:KIP458812 JYR458812:JYT458812 JOV458812:JOX458812 JEZ458812:JFB458812 IVD458812:IVF458812 ILH458812:ILJ458812 IBL458812:IBN458812 HRP458812:HRR458812 HHT458812:HHV458812 GXX458812:GXZ458812 GOB458812:GOD458812 GEF458812:GEH458812 FUJ458812:FUL458812 FKN458812:FKP458812 FAR458812:FAT458812 EQV458812:EQX458812 EGZ458812:EHB458812 DXD458812:DXF458812 DNH458812:DNJ458812 DDL458812:DDN458812 CTP458812:CTR458812 CJT458812:CJV458812 BZX458812:BZZ458812 BQB458812:BQD458812 BGF458812:BGH458812 AWJ458812:AWL458812 AMN458812:AMP458812 ACR458812:ACT458812 SV458812:SX458812 IZ458812:JB458812 D458813:F458813 WVL393276:WVN393276 WLP393276:WLR393276 WBT393276:WBV393276 VRX393276:VRZ393276 VIB393276:VID393276 UYF393276:UYH393276 UOJ393276:UOL393276 UEN393276:UEP393276 TUR393276:TUT393276 TKV393276:TKX393276 TAZ393276:TBB393276 SRD393276:SRF393276 SHH393276:SHJ393276 RXL393276:RXN393276 RNP393276:RNR393276 RDT393276:RDV393276 QTX393276:QTZ393276 QKB393276:QKD393276 QAF393276:QAH393276 PQJ393276:PQL393276 PGN393276:PGP393276 OWR393276:OWT393276 OMV393276:OMX393276 OCZ393276:ODB393276 NTD393276:NTF393276 NJH393276:NJJ393276 MZL393276:MZN393276 MPP393276:MPR393276 MFT393276:MFV393276 LVX393276:LVZ393276 LMB393276:LMD393276 LCF393276:LCH393276 KSJ393276:KSL393276 KIN393276:KIP393276 JYR393276:JYT393276 JOV393276:JOX393276 JEZ393276:JFB393276 IVD393276:IVF393276 ILH393276:ILJ393276 IBL393276:IBN393276 HRP393276:HRR393276 HHT393276:HHV393276 GXX393276:GXZ393276 GOB393276:GOD393276 GEF393276:GEH393276 FUJ393276:FUL393276 FKN393276:FKP393276 FAR393276:FAT393276 EQV393276:EQX393276 EGZ393276:EHB393276 DXD393276:DXF393276 DNH393276:DNJ393276 DDL393276:DDN393276 CTP393276:CTR393276 CJT393276:CJV393276 BZX393276:BZZ393276 BQB393276:BQD393276 BGF393276:BGH393276 AWJ393276:AWL393276 AMN393276:AMP393276 ACR393276:ACT393276 SV393276:SX393276 IZ393276:JB393276 D393277:F393277 WVL327740:WVN327740 WLP327740:WLR327740 WBT327740:WBV327740 VRX327740:VRZ327740 VIB327740:VID327740 UYF327740:UYH327740 UOJ327740:UOL327740 UEN327740:UEP327740 TUR327740:TUT327740 TKV327740:TKX327740 TAZ327740:TBB327740 SRD327740:SRF327740 SHH327740:SHJ327740 RXL327740:RXN327740 RNP327740:RNR327740 RDT327740:RDV327740 QTX327740:QTZ327740 QKB327740:QKD327740 QAF327740:QAH327740 PQJ327740:PQL327740 PGN327740:PGP327740 OWR327740:OWT327740 OMV327740:OMX327740 OCZ327740:ODB327740 NTD327740:NTF327740 NJH327740:NJJ327740 MZL327740:MZN327740 MPP327740:MPR327740 MFT327740:MFV327740 LVX327740:LVZ327740 LMB327740:LMD327740 LCF327740:LCH327740 KSJ327740:KSL327740 KIN327740:KIP327740 JYR327740:JYT327740 JOV327740:JOX327740 JEZ327740:JFB327740 IVD327740:IVF327740 ILH327740:ILJ327740 IBL327740:IBN327740 HRP327740:HRR327740 HHT327740:HHV327740 GXX327740:GXZ327740 GOB327740:GOD327740 GEF327740:GEH327740 FUJ327740:FUL327740 FKN327740:FKP327740 FAR327740:FAT327740 EQV327740:EQX327740 EGZ327740:EHB327740 DXD327740:DXF327740 DNH327740:DNJ327740 DDL327740:DDN327740 CTP327740:CTR327740 CJT327740:CJV327740 BZX327740:BZZ327740 BQB327740:BQD327740 BGF327740:BGH327740 AWJ327740:AWL327740 AMN327740:AMP327740 ACR327740:ACT327740 SV327740:SX327740 IZ327740:JB327740 D327741:F327741 WVL262204:WVN262204 WLP262204:WLR262204 WBT262204:WBV262204 VRX262204:VRZ262204 VIB262204:VID262204 UYF262204:UYH262204 UOJ262204:UOL262204 UEN262204:UEP262204 TUR262204:TUT262204 TKV262204:TKX262204 TAZ262204:TBB262204 SRD262204:SRF262204 SHH262204:SHJ262204 RXL262204:RXN262204 RNP262204:RNR262204 RDT262204:RDV262204 QTX262204:QTZ262204 QKB262204:QKD262204 QAF262204:QAH262204 PQJ262204:PQL262204 PGN262204:PGP262204 OWR262204:OWT262204 OMV262204:OMX262204 OCZ262204:ODB262204 NTD262204:NTF262204 NJH262204:NJJ262204 MZL262204:MZN262204 MPP262204:MPR262204 MFT262204:MFV262204 LVX262204:LVZ262204 LMB262204:LMD262204 LCF262204:LCH262204 KSJ262204:KSL262204 KIN262204:KIP262204 JYR262204:JYT262204 JOV262204:JOX262204 JEZ262204:JFB262204 IVD262204:IVF262204 ILH262204:ILJ262204 IBL262204:IBN262204 HRP262204:HRR262204 HHT262204:HHV262204 GXX262204:GXZ262204 GOB262204:GOD262204 GEF262204:GEH262204 FUJ262204:FUL262204 FKN262204:FKP262204 FAR262204:FAT262204 EQV262204:EQX262204 EGZ262204:EHB262204 DXD262204:DXF262204 DNH262204:DNJ262204 DDL262204:DDN262204 CTP262204:CTR262204 CJT262204:CJV262204 BZX262204:BZZ262204 BQB262204:BQD262204 BGF262204:BGH262204 AWJ262204:AWL262204 AMN262204:AMP262204 ACR262204:ACT262204 SV262204:SX262204 IZ262204:JB262204 D262205:F262205 WVL196668:WVN196668 WLP196668:WLR196668 WBT196668:WBV196668 VRX196668:VRZ196668 VIB196668:VID196668 UYF196668:UYH196668 UOJ196668:UOL196668 UEN196668:UEP196668 TUR196668:TUT196668 TKV196668:TKX196668 TAZ196668:TBB196668 SRD196668:SRF196668 SHH196668:SHJ196668 RXL196668:RXN196668 RNP196668:RNR196668 RDT196668:RDV196668 QTX196668:QTZ196668 QKB196668:QKD196668 QAF196668:QAH196668 PQJ196668:PQL196668 PGN196668:PGP196668 OWR196668:OWT196668 OMV196668:OMX196668 OCZ196668:ODB196668 NTD196668:NTF196668 NJH196668:NJJ196668 MZL196668:MZN196668 MPP196668:MPR196668 MFT196668:MFV196668 LVX196668:LVZ196668 LMB196668:LMD196668 LCF196668:LCH196668 KSJ196668:KSL196668 KIN196668:KIP196668 JYR196668:JYT196668 JOV196668:JOX196668 JEZ196668:JFB196668 IVD196668:IVF196668 ILH196668:ILJ196668 IBL196668:IBN196668 HRP196668:HRR196668 HHT196668:HHV196668 GXX196668:GXZ196668 GOB196668:GOD196668 GEF196668:GEH196668 FUJ196668:FUL196668 FKN196668:FKP196668 FAR196668:FAT196668 EQV196668:EQX196668 EGZ196668:EHB196668 DXD196668:DXF196668 DNH196668:DNJ196668 DDL196668:DDN196668 CTP196668:CTR196668 CJT196668:CJV196668 BZX196668:BZZ196668 BQB196668:BQD196668 BGF196668:BGH196668 AWJ196668:AWL196668 AMN196668:AMP196668 ACR196668:ACT196668 SV196668:SX196668 IZ196668:JB196668 D196669:F196669 WVL131132:WVN131132 WLP131132:WLR131132 WBT131132:WBV131132 VRX131132:VRZ131132 VIB131132:VID131132 UYF131132:UYH131132 UOJ131132:UOL131132 UEN131132:UEP131132 TUR131132:TUT131132 TKV131132:TKX131132 TAZ131132:TBB131132 SRD131132:SRF131132 SHH131132:SHJ131132 RXL131132:RXN131132 RNP131132:RNR131132 RDT131132:RDV131132 QTX131132:QTZ131132 QKB131132:QKD131132 QAF131132:QAH131132 PQJ131132:PQL131132 PGN131132:PGP131132 OWR131132:OWT131132 OMV131132:OMX131132 OCZ131132:ODB131132 NTD131132:NTF131132 NJH131132:NJJ131132 MZL131132:MZN131132 MPP131132:MPR131132 MFT131132:MFV131132 LVX131132:LVZ131132 LMB131132:LMD131132 LCF131132:LCH131132 KSJ131132:KSL131132 KIN131132:KIP131132 JYR131132:JYT131132 JOV131132:JOX131132 JEZ131132:JFB131132 IVD131132:IVF131132 ILH131132:ILJ131132 IBL131132:IBN131132 HRP131132:HRR131132 HHT131132:HHV131132 GXX131132:GXZ131132 GOB131132:GOD131132 GEF131132:GEH131132 FUJ131132:FUL131132 FKN131132:FKP131132 FAR131132:FAT131132 EQV131132:EQX131132 EGZ131132:EHB131132 DXD131132:DXF131132 DNH131132:DNJ131132 DDL131132:DDN131132 CTP131132:CTR131132 CJT131132:CJV131132 BZX131132:BZZ131132 BQB131132:BQD131132 BGF131132:BGH131132 AWJ131132:AWL131132 AMN131132:AMP131132 ACR131132:ACT131132 SV131132:SX131132 IZ131132:JB131132 D131133:F131133 WVL65596:WVN65596 WLP65596:WLR65596 WBT65596:WBV65596 VRX65596:VRZ65596 VIB65596:VID65596 UYF65596:UYH65596 UOJ65596:UOL65596 UEN65596:UEP65596 TUR65596:TUT65596 TKV65596:TKX65596 TAZ65596:TBB65596 SRD65596:SRF65596 SHH65596:SHJ65596 RXL65596:RXN65596 RNP65596:RNR65596 RDT65596:RDV65596 QTX65596:QTZ65596 QKB65596:QKD65596 QAF65596:QAH65596 PQJ65596:PQL65596 PGN65596:PGP65596 OWR65596:OWT65596 OMV65596:OMX65596 OCZ65596:ODB65596 NTD65596:NTF65596 NJH65596:NJJ65596 MZL65596:MZN65596 MPP65596:MPR65596 MFT65596:MFV65596 LVX65596:LVZ65596 LMB65596:LMD65596 LCF65596:LCH65596 KSJ65596:KSL65596 KIN65596:KIP65596 JYR65596:JYT65596 JOV65596:JOX65596 JEZ65596:JFB65596 IVD65596:IVF65596 ILH65596:ILJ65596 IBL65596:IBN65596 HRP65596:HRR65596 HHT65596:HHV65596 GXX65596:GXZ65596 GOB65596:GOD65596 GEF65596:GEH65596 FUJ65596:FUL65596 FKN65596:FKP65596 FAR65596:FAT65596 EQV65596:EQX65596 EGZ65596:EHB65596 DXD65596:DXF65596 DNH65596:DNJ65596 DDL65596:DDN65596 CTP65596:CTR65596 CJT65596:CJV65596 BZX65596:BZZ65596 BQB65596:BQD65596 BGF65596:BGH65596 AWJ65596:AWL65596 AMN65596:AMP65596 ACR65596:ACT65596 SV65596:SX65596 IZ65596:JB65596 D65597:F65597 WLP983100:WLR983100 WVL85:WVN85 WLP85:WLR85 WBT85:WBV85 VRX85:VRZ85 VIB85:VID85 UYF85:UYH85 UOJ85:UOL85 UEN85:UEP85 TUR85:TUT85 TKV85:TKX85 TAZ85:TBB85 SRD85:SRF85 SHH85:SHJ85 RXL85:RXN85 RNP85:RNR85 RDT85:RDV85 QTX85:QTZ85 QKB85:QKD85 QAF85:QAH85 PQJ85:PQL85 PGN85:PGP85 OWR85:OWT85 OMV85:OMX85 OCZ85:ODB85 NTD85:NTF85 NJH85:NJJ85 MZL85:MZN85 MPP85:MPR85 MFT85:MFV85 LVX85:LVZ85 LMB85:LMD85 LCF85:LCH85 KSJ85:KSL85 KIN85:KIP85 JYR85:JYT85 JOV85:JOX85 JEZ85:JFB85 IVD85:IVF85 ILH85:ILJ85 IBL85:IBN85 HRP85:HRR85 HHT85:HHV85 GXX85:GXZ85 GOB85:GOD85 GEF85:GEH85 FUJ85:FUL85 FKN85:FKP85 FAR85:FAT85 EQV85:EQX85 EGZ85:EHB85 DXD85:DXF85 DNH85:DNJ85 DDL85:DDN85 CTP85:CTR85 CJT85:CJV85 BZX85:BZZ85 BQB85:BQD85 BGF85:BGH85 AWJ85:AWL85 AMN85:AMP85 ACR85:ACT85 SV85:SX85 IZ85:JB85 SV82:SX82 ACR82:ACT82 AMN82:AMP82 AWJ82:AWL82 BGF82:BGH82 BQB82:BQD82 BZX82:BZZ82 CJT82:CJV82 CTP82:CTR82 DDL82:DDN82 DNH82:DNJ82 DXD82:DXF82 EGZ82:EHB82 EQV82:EQX82 FAR82:FAT82 FKN82:FKP82 FUJ82:FUL82 GEF82:GEH82 GOB82:GOD82 GXX82:GXZ82 HHT82:HHV82 HRP82:HRR82 IBL82:IBN82 ILH82:ILJ82 IVD82:IVF82 JEZ82:JFB82 JOV82:JOX82 JYR82:JYT82 KIN82:KIP82 KSJ82:KSL82 LCF82:LCH82 LMB82:LMD82 LVX82:LVZ82 MFT82:MFV82 MPP82:MPR82 MZL82:MZN82 NJH82:NJJ82 NTD82:NTF82 OCZ82:ODB82 OMV82:OMX82 OWR82:OWT82 PGN82:PGP82 PQJ82:PQL82 QAF82:QAH82 QKB82:QKD82 QTX82:QTZ82 RDT82:RDV82 RNP82:RNR82 RXL82:RXN82 SHH82:SHJ82 SRD82:SRF82 TAZ82:TBB82 TKV82:TKX82 TUR82:TUT82 UEN82:UEP82 UOJ82:UOL82 UYF82:UYH82 VIB82:VID82 VRX82:VRZ82 WBT82:WBV82 WLP82:WLR82 WVL82:WVN82 IZ82:JB82" xr:uid="{00000000-0002-0000-0300-000004000000}">
      <formula1>Choose_Payment</formula1>
    </dataValidation>
    <dataValidation type="list" allowBlank="1" showInputMessage="1" showErrorMessage="1" sqref="WVN983074:WVO983074 WLR983074:WLS983074 WBV983074:WBW983074 VRZ983074:VSA983074 VID983074:VIE983074 UYH983074:UYI983074 UOL983074:UOM983074 UEP983074:UEQ983074 TUT983074:TUU983074 TKX983074:TKY983074 TBB983074:TBC983074 SRF983074:SRG983074 SHJ983074:SHK983074 RXN983074:RXO983074 RNR983074:RNS983074 RDV983074:RDW983074 QTZ983074:QUA983074 QKD983074:QKE983074 QAH983074:QAI983074 PQL983074:PQM983074 PGP983074:PGQ983074 OWT983074:OWU983074 OMX983074:OMY983074 ODB983074:ODC983074 NTF983074:NTG983074 NJJ983074:NJK983074 MZN983074:MZO983074 MPR983074:MPS983074 MFV983074:MFW983074 LVZ983074:LWA983074 LMD983074:LME983074 LCH983074:LCI983074 KSL983074:KSM983074 KIP983074:KIQ983074 JYT983074:JYU983074 JOX983074:JOY983074 JFB983074:JFC983074 IVF983074:IVG983074 ILJ983074:ILK983074 IBN983074:IBO983074 HRR983074:HRS983074 HHV983074:HHW983074 GXZ983074:GYA983074 GOD983074:GOE983074 GEH983074:GEI983074 FUL983074:FUM983074 FKP983074:FKQ983074 FAT983074:FAU983074 EQX983074:EQY983074 EHB983074:EHC983074 DXF983074:DXG983074 DNJ983074:DNK983074 DDN983074:DDO983074 CTR983074:CTS983074 CJV983074:CJW983074 BZZ983074:CAA983074 BQD983074:BQE983074 BGH983074:BGI983074 AWL983074:AWM983074 AMP983074:AMQ983074 ACT983074:ACU983074 SX983074:SY983074 JB983074:JC983074 F983075:G983075 WVN917538:WVO917538 WLR917538:WLS917538 WBV917538:WBW917538 VRZ917538:VSA917538 VID917538:VIE917538 UYH917538:UYI917538 UOL917538:UOM917538 UEP917538:UEQ917538 TUT917538:TUU917538 TKX917538:TKY917538 TBB917538:TBC917538 SRF917538:SRG917538 SHJ917538:SHK917538 RXN917538:RXO917538 RNR917538:RNS917538 RDV917538:RDW917538 QTZ917538:QUA917538 QKD917538:QKE917538 QAH917538:QAI917538 PQL917538:PQM917538 PGP917538:PGQ917538 OWT917538:OWU917538 OMX917538:OMY917538 ODB917538:ODC917538 NTF917538:NTG917538 NJJ917538:NJK917538 MZN917538:MZO917538 MPR917538:MPS917538 MFV917538:MFW917538 LVZ917538:LWA917538 LMD917538:LME917538 LCH917538:LCI917538 KSL917538:KSM917538 KIP917538:KIQ917538 JYT917538:JYU917538 JOX917538:JOY917538 JFB917538:JFC917538 IVF917538:IVG917538 ILJ917538:ILK917538 IBN917538:IBO917538 HRR917538:HRS917538 HHV917538:HHW917538 GXZ917538:GYA917538 GOD917538:GOE917538 GEH917538:GEI917538 FUL917538:FUM917538 FKP917538:FKQ917538 FAT917538:FAU917538 EQX917538:EQY917538 EHB917538:EHC917538 DXF917538:DXG917538 DNJ917538:DNK917538 DDN917538:DDO917538 CTR917538:CTS917538 CJV917538:CJW917538 BZZ917538:CAA917538 BQD917538:BQE917538 BGH917538:BGI917538 AWL917538:AWM917538 AMP917538:AMQ917538 ACT917538:ACU917538 SX917538:SY917538 JB917538:JC917538 F917539:G917539 WVN852002:WVO852002 WLR852002:WLS852002 WBV852002:WBW852002 VRZ852002:VSA852002 VID852002:VIE852002 UYH852002:UYI852002 UOL852002:UOM852002 UEP852002:UEQ852002 TUT852002:TUU852002 TKX852002:TKY852002 TBB852002:TBC852002 SRF852002:SRG852002 SHJ852002:SHK852002 RXN852002:RXO852002 RNR852002:RNS852002 RDV852002:RDW852002 QTZ852002:QUA852002 QKD852002:QKE852002 QAH852002:QAI852002 PQL852002:PQM852002 PGP852002:PGQ852002 OWT852002:OWU852002 OMX852002:OMY852002 ODB852002:ODC852002 NTF852002:NTG852002 NJJ852002:NJK852002 MZN852002:MZO852002 MPR852002:MPS852002 MFV852002:MFW852002 LVZ852002:LWA852002 LMD852002:LME852002 LCH852002:LCI852002 KSL852002:KSM852002 KIP852002:KIQ852002 JYT852002:JYU852002 JOX852002:JOY852002 JFB852002:JFC852002 IVF852002:IVG852002 ILJ852002:ILK852002 IBN852002:IBO852002 HRR852002:HRS852002 HHV852002:HHW852002 GXZ852002:GYA852002 GOD852002:GOE852002 GEH852002:GEI852002 FUL852002:FUM852002 FKP852002:FKQ852002 FAT852002:FAU852002 EQX852002:EQY852002 EHB852002:EHC852002 DXF852002:DXG852002 DNJ852002:DNK852002 DDN852002:DDO852002 CTR852002:CTS852002 CJV852002:CJW852002 BZZ852002:CAA852002 BQD852002:BQE852002 BGH852002:BGI852002 AWL852002:AWM852002 AMP852002:AMQ852002 ACT852002:ACU852002 SX852002:SY852002 JB852002:JC852002 F852003:G852003 WVN786466:WVO786466 WLR786466:WLS786466 WBV786466:WBW786466 VRZ786466:VSA786466 VID786466:VIE786466 UYH786466:UYI786466 UOL786466:UOM786466 UEP786466:UEQ786466 TUT786466:TUU786466 TKX786466:TKY786466 TBB786466:TBC786466 SRF786466:SRG786466 SHJ786466:SHK786466 RXN786466:RXO786466 RNR786466:RNS786466 RDV786466:RDW786466 QTZ786466:QUA786466 QKD786466:QKE786466 QAH786466:QAI786466 PQL786466:PQM786466 PGP786466:PGQ786466 OWT786466:OWU786466 OMX786466:OMY786466 ODB786466:ODC786466 NTF786466:NTG786466 NJJ786466:NJK786466 MZN786466:MZO786466 MPR786466:MPS786466 MFV786466:MFW786466 LVZ786466:LWA786466 LMD786466:LME786466 LCH786466:LCI786466 KSL786466:KSM786466 KIP786466:KIQ786466 JYT786466:JYU786466 JOX786466:JOY786466 JFB786466:JFC786466 IVF786466:IVG786466 ILJ786466:ILK786466 IBN786466:IBO786466 HRR786466:HRS786466 HHV786466:HHW786466 GXZ786466:GYA786466 GOD786466:GOE786466 GEH786466:GEI786466 FUL786466:FUM786466 FKP786466:FKQ786466 FAT786466:FAU786466 EQX786466:EQY786466 EHB786466:EHC786466 DXF786466:DXG786466 DNJ786466:DNK786466 DDN786466:DDO786466 CTR786466:CTS786466 CJV786466:CJW786466 BZZ786466:CAA786466 BQD786466:BQE786466 BGH786466:BGI786466 AWL786466:AWM786466 AMP786466:AMQ786466 ACT786466:ACU786466 SX786466:SY786466 JB786466:JC786466 F786467:G786467 WVN720930:WVO720930 WLR720930:WLS720930 WBV720930:WBW720930 VRZ720930:VSA720930 VID720930:VIE720930 UYH720930:UYI720930 UOL720930:UOM720930 UEP720930:UEQ720930 TUT720930:TUU720930 TKX720930:TKY720930 TBB720930:TBC720930 SRF720930:SRG720930 SHJ720930:SHK720930 RXN720930:RXO720930 RNR720930:RNS720930 RDV720930:RDW720930 QTZ720930:QUA720930 QKD720930:QKE720930 QAH720930:QAI720930 PQL720930:PQM720930 PGP720930:PGQ720930 OWT720930:OWU720930 OMX720930:OMY720930 ODB720930:ODC720930 NTF720930:NTG720930 NJJ720930:NJK720930 MZN720930:MZO720930 MPR720930:MPS720930 MFV720930:MFW720930 LVZ720930:LWA720930 LMD720930:LME720930 LCH720930:LCI720930 KSL720930:KSM720930 KIP720930:KIQ720930 JYT720930:JYU720930 JOX720930:JOY720930 JFB720930:JFC720930 IVF720930:IVG720930 ILJ720930:ILK720930 IBN720930:IBO720930 HRR720930:HRS720930 HHV720930:HHW720930 GXZ720930:GYA720930 GOD720930:GOE720930 GEH720930:GEI720930 FUL720930:FUM720930 FKP720930:FKQ720930 FAT720930:FAU720930 EQX720930:EQY720930 EHB720930:EHC720930 DXF720930:DXG720930 DNJ720930:DNK720930 DDN720930:DDO720930 CTR720930:CTS720930 CJV720930:CJW720930 BZZ720930:CAA720930 BQD720930:BQE720930 BGH720930:BGI720930 AWL720930:AWM720930 AMP720930:AMQ720930 ACT720930:ACU720930 SX720930:SY720930 JB720930:JC720930 F720931:G720931 WVN655394:WVO655394 WLR655394:WLS655394 WBV655394:WBW655394 VRZ655394:VSA655394 VID655394:VIE655394 UYH655394:UYI655394 UOL655394:UOM655394 UEP655394:UEQ655394 TUT655394:TUU655394 TKX655394:TKY655394 TBB655394:TBC655394 SRF655394:SRG655394 SHJ655394:SHK655394 RXN655394:RXO655394 RNR655394:RNS655394 RDV655394:RDW655394 QTZ655394:QUA655394 QKD655394:QKE655394 QAH655394:QAI655394 PQL655394:PQM655394 PGP655394:PGQ655394 OWT655394:OWU655394 OMX655394:OMY655394 ODB655394:ODC655394 NTF655394:NTG655394 NJJ655394:NJK655394 MZN655394:MZO655394 MPR655394:MPS655394 MFV655394:MFW655394 LVZ655394:LWA655394 LMD655394:LME655394 LCH655394:LCI655394 KSL655394:KSM655394 KIP655394:KIQ655394 JYT655394:JYU655394 JOX655394:JOY655394 JFB655394:JFC655394 IVF655394:IVG655394 ILJ655394:ILK655394 IBN655394:IBO655394 HRR655394:HRS655394 HHV655394:HHW655394 GXZ655394:GYA655394 GOD655394:GOE655394 GEH655394:GEI655394 FUL655394:FUM655394 FKP655394:FKQ655394 FAT655394:FAU655394 EQX655394:EQY655394 EHB655394:EHC655394 DXF655394:DXG655394 DNJ655394:DNK655394 DDN655394:DDO655394 CTR655394:CTS655394 CJV655394:CJW655394 BZZ655394:CAA655394 BQD655394:BQE655394 BGH655394:BGI655394 AWL655394:AWM655394 AMP655394:AMQ655394 ACT655394:ACU655394 SX655394:SY655394 JB655394:JC655394 F655395:G655395 WVN589858:WVO589858 WLR589858:WLS589858 WBV589858:WBW589858 VRZ589858:VSA589858 VID589858:VIE589858 UYH589858:UYI589858 UOL589858:UOM589858 UEP589858:UEQ589858 TUT589858:TUU589858 TKX589858:TKY589858 TBB589858:TBC589858 SRF589858:SRG589858 SHJ589858:SHK589858 RXN589858:RXO589858 RNR589858:RNS589858 RDV589858:RDW589858 QTZ589858:QUA589858 QKD589858:QKE589858 QAH589858:QAI589858 PQL589858:PQM589858 PGP589858:PGQ589858 OWT589858:OWU589858 OMX589858:OMY589858 ODB589858:ODC589858 NTF589858:NTG589858 NJJ589858:NJK589858 MZN589858:MZO589858 MPR589858:MPS589858 MFV589858:MFW589858 LVZ589858:LWA589858 LMD589858:LME589858 LCH589858:LCI589858 KSL589858:KSM589858 KIP589858:KIQ589858 JYT589858:JYU589858 JOX589858:JOY589858 JFB589858:JFC589858 IVF589858:IVG589858 ILJ589858:ILK589858 IBN589858:IBO589858 HRR589858:HRS589858 HHV589858:HHW589858 GXZ589858:GYA589858 GOD589858:GOE589858 GEH589858:GEI589858 FUL589858:FUM589858 FKP589858:FKQ589858 FAT589858:FAU589858 EQX589858:EQY589858 EHB589858:EHC589858 DXF589858:DXG589858 DNJ589858:DNK589858 DDN589858:DDO589858 CTR589858:CTS589858 CJV589858:CJW589858 BZZ589858:CAA589858 BQD589858:BQE589858 BGH589858:BGI589858 AWL589858:AWM589858 AMP589858:AMQ589858 ACT589858:ACU589858 SX589858:SY589858 JB589858:JC589858 F589859:G589859 WVN524322:WVO524322 WLR524322:WLS524322 WBV524322:WBW524322 VRZ524322:VSA524322 VID524322:VIE524322 UYH524322:UYI524322 UOL524322:UOM524322 UEP524322:UEQ524322 TUT524322:TUU524322 TKX524322:TKY524322 TBB524322:TBC524322 SRF524322:SRG524322 SHJ524322:SHK524322 RXN524322:RXO524322 RNR524322:RNS524322 RDV524322:RDW524322 QTZ524322:QUA524322 QKD524322:QKE524322 QAH524322:QAI524322 PQL524322:PQM524322 PGP524322:PGQ524322 OWT524322:OWU524322 OMX524322:OMY524322 ODB524322:ODC524322 NTF524322:NTG524322 NJJ524322:NJK524322 MZN524322:MZO524322 MPR524322:MPS524322 MFV524322:MFW524322 LVZ524322:LWA524322 LMD524322:LME524322 LCH524322:LCI524322 KSL524322:KSM524322 KIP524322:KIQ524322 JYT524322:JYU524322 JOX524322:JOY524322 JFB524322:JFC524322 IVF524322:IVG524322 ILJ524322:ILK524322 IBN524322:IBO524322 HRR524322:HRS524322 HHV524322:HHW524322 GXZ524322:GYA524322 GOD524322:GOE524322 GEH524322:GEI524322 FUL524322:FUM524322 FKP524322:FKQ524322 FAT524322:FAU524322 EQX524322:EQY524322 EHB524322:EHC524322 DXF524322:DXG524322 DNJ524322:DNK524322 DDN524322:DDO524322 CTR524322:CTS524322 CJV524322:CJW524322 BZZ524322:CAA524322 BQD524322:BQE524322 BGH524322:BGI524322 AWL524322:AWM524322 AMP524322:AMQ524322 ACT524322:ACU524322 SX524322:SY524322 JB524322:JC524322 F524323:G524323 WVN458786:WVO458786 WLR458786:WLS458786 WBV458786:WBW458786 VRZ458786:VSA458786 VID458786:VIE458786 UYH458786:UYI458786 UOL458786:UOM458786 UEP458786:UEQ458786 TUT458786:TUU458786 TKX458786:TKY458786 TBB458786:TBC458786 SRF458786:SRG458786 SHJ458786:SHK458786 RXN458786:RXO458786 RNR458786:RNS458786 RDV458786:RDW458786 QTZ458786:QUA458786 QKD458786:QKE458786 QAH458786:QAI458786 PQL458786:PQM458786 PGP458786:PGQ458786 OWT458786:OWU458786 OMX458786:OMY458786 ODB458786:ODC458786 NTF458786:NTG458786 NJJ458786:NJK458786 MZN458786:MZO458786 MPR458786:MPS458786 MFV458786:MFW458786 LVZ458786:LWA458786 LMD458786:LME458786 LCH458786:LCI458786 KSL458786:KSM458786 KIP458786:KIQ458786 JYT458786:JYU458786 JOX458786:JOY458786 JFB458786:JFC458786 IVF458786:IVG458786 ILJ458786:ILK458786 IBN458786:IBO458786 HRR458786:HRS458786 HHV458786:HHW458786 GXZ458786:GYA458786 GOD458786:GOE458786 GEH458786:GEI458786 FUL458786:FUM458786 FKP458786:FKQ458786 FAT458786:FAU458786 EQX458786:EQY458786 EHB458786:EHC458786 DXF458786:DXG458786 DNJ458786:DNK458786 DDN458786:DDO458786 CTR458786:CTS458786 CJV458786:CJW458786 BZZ458786:CAA458786 BQD458786:BQE458786 BGH458786:BGI458786 AWL458786:AWM458786 AMP458786:AMQ458786 ACT458786:ACU458786 SX458786:SY458786 JB458786:JC458786 F458787:G458787 WVN393250:WVO393250 WLR393250:WLS393250 WBV393250:WBW393250 VRZ393250:VSA393250 VID393250:VIE393250 UYH393250:UYI393250 UOL393250:UOM393250 UEP393250:UEQ393250 TUT393250:TUU393250 TKX393250:TKY393250 TBB393250:TBC393250 SRF393250:SRG393250 SHJ393250:SHK393250 RXN393250:RXO393250 RNR393250:RNS393250 RDV393250:RDW393250 QTZ393250:QUA393250 QKD393250:QKE393250 QAH393250:QAI393250 PQL393250:PQM393250 PGP393250:PGQ393250 OWT393250:OWU393250 OMX393250:OMY393250 ODB393250:ODC393250 NTF393250:NTG393250 NJJ393250:NJK393250 MZN393250:MZO393250 MPR393250:MPS393250 MFV393250:MFW393250 LVZ393250:LWA393250 LMD393250:LME393250 LCH393250:LCI393250 KSL393250:KSM393250 KIP393250:KIQ393250 JYT393250:JYU393250 JOX393250:JOY393250 JFB393250:JFC393250 IVF393250:IVG393250 ILJ393250:ILK393250 IBN393250:IBO393250 HRR393250:HRS393250 HHV393250:HHW393250 GXZ393250:GYA393250 GOD393250:GOE393250 GEH393250:GEI393250 FUL393250:FUM393250 FKP393250:FKQ393250 FAT393250:FAU393250 EQX393250:EQY393250 EHB393250:EHC393250 DXF393250:DXG393250 DNJ393250:DNK393250 DDN393250:DDO393250 CTR393250:CTS393250 CJV393250:CJW393250 BZZ393250:CAA393250 BQD393250:BQE393250 BGH393250:BGI393250 AWL393250:AWM393250 AMP393250:AMQ393250 ACT393250:ACU393250 SX393250:SY393250 JB393250:JC393250 F393251:G393251 WVN327714:WVO327714 WLR327714:WLS327714 WBV327714:WBW327714 VRZ327714:VSA327714 VID327714:VIE327714 UYH327714:UYI327714 UOL327714:UOM327714 UEP327714:UEQ327714 TUT327714:TUU327714 TKX327714:TKY327714 TBB327714:TBC327714 SRF327714:SRG327714 SHJ327714:SHK327714 RXN327714:RXO327714 RNR327714:RNS327714 RDV327714:RDW327714 QTZ327714:QUA327714 QKD327714:QKE327714 QAH327714:QAI327714 PQL327714:PQM327714 PGP327714:PGQ327714 OWT327714:OWU327714 OMX327714:OMY327714 ODB327714:ODC327714 NTF327714:NTG327714 NJJ327714:NJK327714 MZN327714:MZO327714 MPR327714:MPS327714 MFV327714:MFW327714 LVZ327714:LWA327714 LMD327714:LME327714 LCH327714:LCI327714 KSL327714:KSM327714 KIP327714:KIQ327714 JYT327714:JYU327714 JOX327714:JOY327714 JFB327714:JFC327714 IVF327714:IVG327714 ILJ327714:ILK327714 IBN327714:IBO327714 HRR327714:HRS327714 HHV327714:HHW327714 GXZ327714:GYA327714 GOD327714:GOE327714 GEH327714:GEI327714 FUL327714:FUM327714 FKP327714:FKQ327714 FAT327714:FAU327714 EQX327714:EQY327714 EHB327714:EHC327714 DXF327714:DXG327714 DNJ327714:DNK327714 DDN327714:DDO327714 CTR327714:CTS327714 CJV327714:CJW327714 BZZ327714:CAA327714 BQD327714:BQE327714 BGH327714:BGI327714 AWL327714:AWM327714 AMP327714:AMQ327714 ACT327714:ACU327714 SX327714:SY327714 JB327714:JC327714 F327715:G327715 WVN262178:WVO262178 WLR262178:WLS262178 WBV262178:WBW262178 VRZ262178:VSA262178 VID262178:VIE262178 UYH262178:UYI262178 UOL262178:UOM262178 UEP262178:UEQ262178 TUT262178:TUU262178 TKX262178:TKY262178 TBB262178:TBC262178 SRF262178:SRG262178 SHJ262178:SHK262178 RXN262178:RXO262178 RNR262178:RNS262178 RDV262178:RDW262178 QTZ262178:QUA262178 QKD262178:QKE262178 QAH262178:QAI262178 PQL262178:PQM262178 PGP262178:PGQ262178 OWT262178:OWU262178 OMX262178:OMY262178 ODB262178:ODC262178 NTF262178:NTG262178 NJJ262178:NJK262178 MZN262178:MZO262178 MPR262178:MPS262178 MFV262178:MFW262178 LVZ262178:LWA262178 LMD262178:LME262178 LCH262178:LCI262178 KSL262178:KSM262178 KIP262178:KIQ262178 JYT262178:JYU262178 JOX262178:JOY262178 JFB262178:JFC262178 IVF262178:IVG262178 ILJ262178:ILK262178 IBN262178:IBO262178 HRR262178:HRS262178 HHV262178:HHW262178 GXZ262178:GYA262178 GOD262178:GOE262178 GEH262178:GEI262178 FUL262178:FUM262178 FKP262178:FKQ262178 FAT262178:FAU262178 EQX262178:EQY262178 EHB262178:EHC262178 DXF262178:DXG262178 DNJ262178:DNK262178 DDN262178:DDO262178 CTR262178:CTS262178 CJV262178:CJW262178 BZZ262178:CAA262178 BQD262178:BQE262178 BGH262178:BGI262178 AWL262178:AWM262178 AMP262178:AMQ262178 ACT262178:ACU262178 SX262178:SY262178 JB262178:JC262178 F262179:G262179 WVN196642:WVO196642 WLR196642:WLS196642 WBV196642:WBW196642 VRZ196642:VSA196642 VID196642:VIE196642 UYH196642:UYI196642 UOL196642:UOM196642 UEP196642:UEQ196642 TUT196642:TUU196642 TKX196642:TKY196642 TBB196642:TBC196642 SRF196642:SRG196642 SHJ196642:SHK196642 RXN196642:RXO196642 RNR196642:RNS196642 RDV196642:RDW196642 QTZ196642:QUA196642 QKD196642:QKE196642 QAH196642:QAI196642 PQL196642:PQM196642 PGP196642:PGQ196642 OWT196642:OWU196642 OMX196642:OMY196642 ODB196642:ODC196642 NTF196642:NTG196642 NJJ196642:NJK196642 MZN196642:MZO196642 MPR196642:MPS196642 MFV196642:MFW196642 LVZ196642:LWA196642 LMD196642:LME196642 LCH196642:LCI196642 KSL196642:KSM196642 KIP196642:KIQ196642 JYT196642:JYU196642 JOX196642:JOY196642 JFB196642:JFC196642 IVF196642:IVG196642 ILJ196642:ILK196642 IBN196642:IBO196642 HRR196642:HRS196642 HHV196642:HHW196642 GXZ196642:GYA196642 GOD196642:GOE196642 GEH196642:GEI196642 FUL196642:FUM196642 FKP196642:FKQ196642 FAT196642:FAU196642 EQX196642:EQY196642 EHB196642:EHC196642 DXF196642:DXG196642 DNJ196642:DNK196642 DDN196642:DDO196642 CTR196642:CTS196642 CJV196642:CJW196642 BZZ196642:CAA196642 BQD196642:BQE196642 BGH196642:BGI196642 AWL196642:AWM196642 AMP196642:AMQ196642 ACT196642:ACU196642 SX196642:SY196642 JB196642:JC196642 F196643:G196643 WVN131106:WVO131106 WLR131106:WLS131106 WBV131106:WBW131106 VRZ131106:VSA131106 VID131106:VIE131106 UYH131106:UYI131106 UOL131106:UOM131106 UEP131106:UEQ131106 TUT131106:TUU131106 TKX131106:TKY131106 TBB131106:TBC131106 SRF131106:SRG131106 SHJ131106:SHK131106 RXN131106:RXO131106 RNR131106:RNS131106 RDV131106:RDW131106 QTZ131106:QUA131106 QKD131106:QKE131106 QAH131106:QAI131106 PQL131106:PQM131106 PGP131106:PGQ131106 OWT131106:OWU131106 OMX131106:OMY131106 ODB131106:ODC131106 NTF131106:NTG131106 NJJ131106:NJK131106 MZN131106:MZO131106 MPR131106:MPS131106 MFV131106:MFW131106 LVZ131106:LWA131106 LMD131106:LME131106 LCH131106:LCI131106 KSL131106:KSM131106 KIP131106:KIQ131106 JYT131106:JYU131106 JOX131106:JOY131106 JFB131106:JFC131106 IVF131106:IVG131106 ILJ131106:ILK131106 IBN131106:IBO131106 HRR131106:HRS131106 HHV131106:HHW131106 GXZ131106:GYA131106 GOD131106:GOE131106 GEH131106:GEI131106 FUL131106:FUM131106 FKP131106:FKQ131106 FAT131106:FAU131106 EQX131106:EQY131106 EHB131106:EHC131106 DXF131106:DXG131106 DNJ131106:DNK131106 DDN131106:DDO131106 CTR131106:CTS131106 CJV131106:CJW131106 BZZ131106:CAA131106 BQD131106:BQE131106 BGH131106:BGI131106 AWL131106:AWM131106 AMP131106:AMQ131106 ACT131106:ACU131106 SX131106:SY131106 JB131106:JC131106 F131107:G131107 WVN65570:WVO65570 WLR65570:WLS65570 WBV65570:WBW65570 VRZ65570:VSA65570 VID65570:VIE65570 UYH65570:UYI65570 UOL65570:UOM65570 UEP65570:UEQ65570 TUT65570:TUU65570 TKX65570:TKY65570 TBB65570:TBC65570 SRF65570:SRG65570 SHJ65570:SHK65570 RXN65570:RXO65570 RNR65570:RNS65570 RDV65570:RDW65570 QTZ65570:QUA65570 QKD65570:QKE65570 QAH65570:QAI65570 PQL65570:PQM65570 PGP65570:PGQ65570 OWT65570:OWU65570 OMX65570:OMY65570 ODB65570:ODC65570 NTF65570:NTG65570 NJJ65570:NJK65570 MZN65570:MZO65570 MPR65570:MPS65570 MFV65570:MFW65570 LVZ65570:LWA65570 LMD65570:LME65570 LCH65570:LCI65570 KSL65570:KSM65570 KIP65570:KIQ65570 JYT65570:JYU65570 JOX65570:JOY65570 JFB65570:JFC65570 IVF65570:IVG65570 ILJ65570:ILK65570 IBN65570:IBO65570 HRR65570:HRS65570 HHV65570:HHW65570 GXZ65570:GYA65570 GOD65570:GOE65570 GEH65570:GEI65570 FUL65570:FUM65570 FKP65570:FKQ65570 FAT65570:FAU65570 EQX65570:EQY65570 EHB65570:EHC65570 DXF65570:DXG65570 DNJ65570:DNK65570 DDN65570:DDO65570 CTR65570:CTS65570 CJV65570:CJW65570 BZZ65570:CAA65570 BQD65570:BQE65570 BGH65570:BGI65570 AWL65570:AWM65570 AMP65570:AMQ65570 ACT65570:ACU65570 SX65570:SY65570 JB65570:JC65570 F65571:G65571 WVL983105 WLP983105 WBT983105 VRX983105 VIB983105 UYF983105 UOJ983105 UEN983105 TUR983105 TKV983105 TAZ983105 SRD983105 SHH983105 RXL983105 RNP983105 RDT983105 QTX983105 QKB983105 QAF983105 PQJ983105 PGN983105 OWR983105 OMV983105 OCZ983105 NTD983105 NJH983105 MZL983105 MPP983105 MFT983105 LVX983105 LMB983105 LCF983105 KSJ983105 KIN983105 JYR983105 JOV983105 JEZ983105 IVD983105 ILH983105 IBL983105 HRP983105 HHT983105 GXX983105 GOB983105 GEF983105 FUJ983105 FKN983105 FAR983105 EQV983105 EGZ983105 DXD983105 DNH983105 DDL983105 CTP983105 CJT983105 BZX983105 BQB983105 BGF983105 AWJ983105 AMN983105 ACR983105 SV983105 IZ983105 D983106 WVL917569 WLP917569 WBT917569 VRX917569 VIB917569 UYF917569 UOJ917569 UEN917569 TUR917569 TKV917569 TAZ917569 SRD917569 SHH917569 RXL917569 RNP917569 RDT917569 QTX917569 QKB917569 QAF917569 PQJ917569 PGN917569 OWR917569 OMV917569 OCZ917569 NTD917569 NJH917569 MZL917569 MPP917569 MFT917569 LVX917569 LMB917569 LCF917569 KSJ917569 KIN917569 JYR917569 JOV917569 JEZ917569 IVD917569 ILH917569 IBL917569 HRP917569 HHT917569 GXX917569 GOB917569 GEF917569 FUJ917569 FKN917569 FAR917569 EQV917569 EGZ917569 DXD917569 DNH917569 DDL917569 CTP917569 CJT917569 BZX917569 BQB917569 BGF917569 AWJ917569 AMN917569 ACR917569 SV917569 IZ917569 D917570 WVL852033 WLP852033 WBT852033 VRX852033 VIB852033 UYF852033 UOJ852033 UEN852033 TUR852033 TKV852033 TAZ852033 SRD852033 SHH852033 RXL852033 RNP852033 RDT852033 QTX852033 QKB852033 QAF852033 PQJ852033 PGN852033 OWR852033 OMV852033 OCZ852033 NTD852033 NJH852033 MZL852033 MPP852033 MFT852033 LVX852033 LMB852033 LCF852033 KSJ852033 KIN852033 JYR852033 JOV852033 JEZ852033 IVD852033 ILH852033 IBL852033 HRP852033 HHT852033 GXX852033 GOB852033 GEF852033 FUJ852033 FKN852033 FAR852033 EQV852033 EGZ852033 DXD852033 DNH852033 DDL852033 CTP852033 CJT852033 BZX852033 BQB852033 BGF852033 AWJ852033 AMN852033 ACR852033 SV852033 IZ852033 D852034 WVL786497 WLP786497 WBT786497 VRX786497 VIB786497 UYF786497 UOJ786497 UEN786497 TUR786497 TKV786497 TAZ786497 SRD786497 SHH786497 RXL786497 RNP786497 RDT786497 QTX786497 QKB786497 QAF786497 PQJ786497 PGN786497 OWR786497 OMV786497 OCZ786497 NTD786497 NJH786497 MZL786497 MPP786497 MFT786497 LVX786497 LMB786497 LCF786497 KSJ786497 KIN786497 JYR786497 JOV786497 JEZ786497 IVD786497 ILH786497 IBL786497 HRP786497 HHT786497 GXX786497 GOB786497 GEF786497 FUJ786497 FKN786497 FAR786497 EQV786497 EGZ786497 DXD786497 DNH786497 DDL786497 CTP786497 CJT786497 BZX786497 BQB786497 BGF786497 AWJ786497 AMN786497 ACR786497 SV786497 IZ786497 D786498 WVL720961 WLP720961 WBT720961 VRX720961 VIB720961 UYF720961 UOJ720961 UEN720961 TUR720961 TKV720961 TAZ720961 SRD720961 SHH720961 RXL720961 RNP720961 RDT720961 QTX720961 QKB720961 QAF720961 PQJ720961 PGN720961 OWR720961 OMV720961 OCZ720961 NTD720961 NJH720961 MZL720961 MPP720961 MFT720961 LVX720961 LMB720961 LCF720961 KSJ720961 KIN720961 JYR720961 JOV720961 JEZ720961 IVD720961 ILH720961 IBL720961 HRP720961 HHT720961 GXX720961 GOB720961 GEF720961 FUJ720961 FKN720961 FAR720961 EQV720961 EGZ720961 DXD720961 DNH720961 DDL720961 CTP720961 CJT720961 BZX720961 BQB720961 BGF720961 AWJ720961 AMN720961 ACR720961 SV720961 IZ720961 D720962 WVL655425 WLP655425 WBT655425 VRX655425 VIB655425 UYF655425 UOJ655425 UEN655425 TUR655425 TKV655425 TAZ655425 SRD655425 SHH655425 RXL655425 RNP655425 RDT655425 QTX655425 QKB655425 QAF655425 PQJ655425 PGN655425 OWR655425 OMV655425 OCZ655425 NTD655425 NJH655425 MZL655425 MPP655425 MFT655425 LVX655425 LMB655425 LCF655425 KSJ655425 KIN655425 JYR655425 JOV655425 JEZ655425 IVD655425 ILH655425 IBL655425 HRP655425 HHT655425 GXX655425 GOB655425 GEF655425 FUJ655425 FKN655425 FAR655425 EQV655425 EGZ655425 DXD655425 DNH655425 DDL655425 CTP655425 CJT655425 BZX655425 BQB655425 BGF655425 AWJ655425 AMN655425 ACR655425 SV655425 IZ655425 D655426 WVL589889 WLP589889 WBT589889 VRX589889 VIB589889 UYF589889 UOJ589889 UEN589889 TUR589889 TKV589889 TAZ589889 SRD589889 SHH589889 RXL589889 RNP589889 RDT589889 QTX589889 QKB589889 QAF589889 PQJ589889 PGN589889 OWR589889 OMV589889 OCZ589889 NTD589889 NJH589889 MZL589889 MPP589889 MFT589889 LVX589889 LMB589889 LCF589889 KSJ589889 KIN589889 JYR589889 JOV589889 JEZ589889 IVD589889 ILH589889 IBL589889 HRP589889 HHT589889 GXX589889 GOB589889 GEF589889 FUJ589889 FKN589889 FAR589889 EQV589889 EGZ589889 DXD589889 DNH589889 DDL589889 CTP589889 CJT589889 BZX589889 BQB589889 BGF589889 AWJ589889 AMN589889 ACR589889 SV589889 IZ589889 D589890 WVL524353 WLP524353 WBT524353 VRX524353 VIB524353 UYF524353 UOJ524353 UEN524353 TUR524353 TKV524353 TAZ524353 SRD524353 SHH524353 RXL524353 RNP524353 RDT524353 QTX524353 QKB524353 QAF524353 PQJ524353 PGN524353 OWR524353 OMV524353 OCZ524353 NTD524353 NJH524353 MZL524353 MPP524353 MFT524353 LVX524353 LMB524353 LCF524353 KSJ524353 KIN524353 JYR524353 JOV524353 JEZ524353 IVD524353 ILH524353 IBL524353 HRP524353 HHT524353 GXX524353 GOB524353 GEF524353 FUJ524353 FKN524353 FAR524353 EQV524353 EGZ524353 DXD524353 DNH524353 DDL524353 CTP524353 CJT524353 BZX524353 BQB524353 BGF524353 AWJ524353 AMN524353 ACR524353 SV524353 IZ524353 D524354 WVL458817 WLP458817 WBT458817 VRX458817 VIB458817 UYF458817 UOJ458817 UEN458817 TUR458817 TKV458817 TAZ458817 SRD458817 SHH458817 RXL458817 RNP458817 RDT458817 QTX458817 QKB458817 QAF458817 PQJ458817 PGN458817 OWR458817 OMV458817 OCZ458817 NTD458817 NJH458817 MZL458817 MPP458817 MFT458817 LVX458817 LMB458817 LCF458817 KSJ458817 KIN458817 JYR458817 JOV458817 JEZ458817 IVD458817 ILH458817 IBL458817 HRP458817 HHT458817 GXX458817 GOB458817 GEF458817 FUJ458817 FKN458817 FAR458817 EQV458817 EGZ458817 DXD458817 DNH458817 DDL458817 CTP458817 CJT458817 BZX458817 BQB458817 BGF458817 AWJ458817 AMN458817 ACR458817 SV458817 IZ458817 D458818 WVL393281 WLP393281 WBT393281 VRX393281 VIB393281 UYF393281 UOJ393281 UEN393281 TUR393281 TKV393281 TAZ393281 SRD393281 SHH393281 RXL393281 RNP393281 RDT393281 QTX393281 QKB393281 QAF393281 PQJ393281 PGN393281 OWR393281 OMV393281 OCZ393281 NTD393281 NJH393281 MZL393281 MPP393281 MFT393281 LVX393281 LMB393281 LCF393281 KSJ393281 KIN393281 JYR393281 JOV393281 JEZ393281 IVD393281 ILH393281 IBL393281 HRP393281 HHT393281 GXX393281 GOB393281 GEF393281 FUJ393281 FKN393281 FAR393281 EQV393281 EGZ393281 DXD393281 DNH393281 DDL393281 CTP393281 CJT393281 BZX393281 BQB393281 BGF393281 AWJ393281 AMN393281 ACR393281 SV393281 IZ393281 D393282 WVL327745 WLP327745 WBT327745 VRX327745 VIB327745 UYF327745 UOJ327745 UEN327745 TUR327745 TKV327745 TAZ327745 SRD327745 SHH327745 RXL327745 RNP327745 RDT327745 QTX327745 QKB327745 QAF327745 PQJ327745 PGN327745 OWR327745 OMV327745 OCZ327745 NTD327745 NJH327745 MZL327745 MPP327745 MFT327745 LVX327745 LMB327745 LCF327745 KSJ327745 KIN327745 JYR327745 JOV327745 JEZ327745 IVD327745 ILH327745 IBL327745 HRP327745 HHT327745 GXX327745 GOB327745 GEF327745 FUJ327745 FKN327745 FAR327745 EQV327745 EGZ327745 DXD327745 DNH327745 DDL327745 CTP327745 CJT327745 BZX327745 BQB327745 BGF327745 AWJ327745 AMN327745 ACR327745 SV327745 IZ327745 D327746 WVL262209 WLP262209 WBT262209 VRX262209 VIB262209 UYF262209 UOJ262209 UEN262209 TUR262209 TKV262209 TAZ262209 SRD262209 SHH262209 RXL262209 RNP262209 RDT262209 QTX262209 QKB262209 QAF262209 PQJ262209 PGN262209 OWR262209 OMV262209 OCZ262209 NTD262209 NJH262209 MZL262209 MPP262209 MFT262209 LVX262209 LMB262209 LCF262209 KSJ262209 KIN262209 JYR262209 JOV262209 JEZ262209 IVD262209 ILH262209 IBL262209 HRP262209 HHT262209 GXX262209 GOB262209 GEF262209 FUJ262209 FKN262209 FAR262209 EQV262209 EGZ262209 DXD262209 DNH262209 DDL262209 CTP262209 CJT262209 BZX262209 BQB262209 BGF262209 AWJ262209 AMN262209 ACR262209 SV262209 IZ262209 D262210 WVL196673 WLP196673 WBT196673 VRX196673 VIB196673 UYF196673 UOJ196673 UEN196673 TUR196673 TKV196673 TAZ196673 SRD196673 SHH196673 RXL196673 RNP196673 RDT196673 QTX196673 QKB196673 QAF196673 PQJ196673 PGN196673 OWR196673 OMV196673 OCZ196673 NTD196673 NJH196673 MZL196673 MPP196673 MFT196673 LVX196673 LMB196673 LCF196673 KSJ196673 KIN196673 JYR196673 JOV196673 JEZ196673 IVD196673 ILH196673 IBL196673 HRP196673 HHT196673 GXX196673 GOB196673 GEF196673 FUJ196673 FKN196673 FAR196673 EQV196673 EGZ196673 DXD196673 DNH196673 DDL196673 CTP196673 CJT196673 BZX196673 BQB196673 BGF196673 AWJ196673 AMN196673 ACR196673 SV196673 IZ196673 D196674 WVL131137 WLP131137 WBT131137 VRX131137 VIB131137 UYF131137 UOJ131137 UEN131137 TUR131137 TKV131137 TAZ131137 SRD131137 SHH131137 RXL131137 RNP131137 RDT131137 QTX131137 QKB131137 QAF131137 PQJ131137 PGN131137 OWR131137 OMV131137 OCZ131137 NTD131137 NJH131137 MZL131137 MPP131137 MFT131137 LVX131137 LMB131137 LCF131137 KSJ131137 KIN131137 JYR131137 JOV131137 JEZ131137 IVD131137 ILH131137 IBL131137 HRP131137 HHT131137 GXX131137 GOB131137 GEF131137 FUJ131137 FKN131137 FAR131137 EQV131137 EGZ131137 DXD131137 DNH131137 DDL131137 CTP131137 CJT131137 BZX131137 BQB131137 BGF131137 AWJ131137 AMN131137 ACR131137 SV131137 IZ131137 D131138 WVL65601 WLP65601 WBT65601 VRX65601 VIB65601 UYF65601 UOJ65601 UEN65601 TUR65601 TKV65601 TAZ65601 SRD65601 SHH65601 RXL65601 RNP65601 RDT65601 QTX65601 QKB65601 QAF65601 PQJ65601 PGN65601 OWR65601 OMV65601 OCZ65601 NTD65601 NJH65601 MZL65601 MPP65601 MFT65601 LVX65601 LMB65601 LCF65601 KSJ65601 KIN65601 JYR65601 JOV65601 JEZ65601 IVD65601 ILH65601 IBL65601 HRP65601 HHT65601 GXX65601 GOB65601 GEF65601 FUJ65601 FKN65601 FAR65601 EQV65601 EGZ65601 DXD65601 DNH65601 DDL65601 CTP65601 CJT65601 BZX65601 BQB65601 BGF65601 AWJ65601 AMN65601 ACR65601 SV65601 IZ65601 D65602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D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D93 F32 F42 E28 F25 D37:F37" xr:uid="{00000000-0002-0000-0300-000005000000}">
      <formula1>Choose_YesNo</formula1>
    </dataValidation>
    <dataValidation type="date" allowBlank="1" showInputMessage="1" showErrorMessage="1" error="Please enter a valid date." sqref="I19:K19" xr:uid="{00000000-0002-0000-0300-000006000000}">
      <formula1>43831</formula1>
      <formula2>46023</formula2>
    </dataValidation>
    <dataValidation type="list" allowBlank="1" showInputMessage="1" showErrorMessage="1" sqref="D7" xr:uid="{00000000-0002-0000-0300-000007000000}">
      <formula1>Choose_BusinessTypeGeneral</formula1>
    </dataValidation>
    <dataValidation type="list" allowBlank="1" showInputMessage="1" showErrorMessage="1" sqref="G7" xr:uid="{00000000-0002-0000-0300-000008000000}">
      <formula1>INDIRECT(VLOOKUP($D$7,BusinessTypeLookup,2,FALSE))</formula1>
    </dataValidation>
    <dataValidation type="list" allowBlank="1" showInputMessage="1" showErrorMessage="1" sqref="C27" xr:uid="{00000000-0002-0000-0300-000009000000}">
      <formula1>Choose_ReUpgrades</formula1>
    </dataValidation>
    <dataValidation type="list" allowBlank="1" showInputMessage="1" showErrorMessage="1" sqref="E29:F29" xr:uid="{00000000-0002-0000-0300-00000A000000}">
      <formula1>Choose_MasterElectrician</formula1>
    </dataValidation>
    <dataValidation type="list" allowBlank="1" showInputMessage="1" showErrorMessage="1" sqref="G80" xr:uid="{00000000-0002-0000-0300-00000B000000}">
      <formula1>Choose_Payee</formula1>
    </dataValidation>
  </dataValidations>
  <hyperlinks>
    <hyperlink ref="I74" r:id="rId3" xr:uid="{00000000-0004-0000-0300-000000000000}"/>
  </hyperlinks>
  <printOptions horizontalCentered="1"/>
  <pageMargins left="0.35" right="0.26" top="0.33" bottom="0.22" header="0.2" footer="0.21"/>
  <pageSetup scale="66" fitToWidth="2" orientation="portrait" r:id="rId4"/>
  <headerFooter>
    <oddFooter>&amp;RPage &amp;P of &amp;N</oddFooter>
  </headerFooter>
  <rowBreaks count="1" manualBreakCount="1">
    <brk id="95"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2049" r:id="rId7" name="Check Box 1">
              <controlPr defaultSize="0" autoFill="0" autoLine="0" autoPict="0">
                <anchor moveWithCells="1">
                  <from>
                    <xdr:col>4</xdr:col>
                    <xdr:colOff>95250</xdr:colOff>
                    <xdr:row>39</xdr:row>
                    <xdr:rowOff>171450</xdr:rowOff>
                  </from>
                  <to>
                    <xdr:col>5</xdr:col>
                    <xdr:colOff>76200</xdr:colOff>
                    <xdr:row>41</xdr:row>
                    <xdr:rowOff>28575</xdr:rowOff>
                  </to>
                </anchor>
              </controlPr>
            </control>
          </mc:Choice>
        </mc:AlternateContent>
        <mc:AlternateContent xmlns:mc="http://schemas.openxmlformats.org/markup-compatibility/2006">
          <mc:Choice Requires="x14">
            <control shapeId="2050" r:id="rId8" name="Check Box 2">
              <controlPr defaultSize="0" autoFill="0" autoLine="0" autoPict="0">
                <anchor moveWithCells="1">
                  <from>
                    <xdr:col>6</xdr:col>
                    <xdr:colOff>552450</xdr:colOff>
                    <xdr:row>39</xdr:row>
                    <xdr:rowOff>171450</xdr:rowOff>
                  </from>
                  <to>
                    <xdr:col>7</xdr:col>
                    <xdr:colOff>609600</xdr:colOff>
                    <xdr:row>41</xdr:row>
                    <xdr:rowOff>28575</xdr:rowOff>
                  </to>
                </anchor>
              </controlPr>
            </control>
          </mc:Choice>
        </mc:AlternateContent>
        <mc:AlternateContent xmlns:mc="http://schemas.openxmlformats.org/markup-compatibility/2006">
          <mc:Choice Requires="x14">
            <control shapeId="2051" r:id="rId9" name="Check Box 3">
              <controlPr defaultSize="0" autoFill="0" autoLine="0" autoPict="0">
                <anchor moveWithCells="1">
                  <from>
                    <xdr:col>5</xdr:col>
                    <xdr:colOff>219075</xdr:colOff>
                    <xdr:row>39</xdr:row>
                    <xdr:rowOff>171450</xdr:rowOff>
                  </from>
                  <to>
                    <xdr:col>6</xdr:col>
                    <xdr:colOff>409575</xdr:colOff>
                    <xdr:row>41</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1476375</xdr:colOff>
                    <xdr:row>74</xdr:row>
                    <xdr:rowOff>0</xdr:rowOff>
                  </from>
                  <to>
                    <xdr:col>3</xdr:col>
                    <xdr:colOff>0</xdr:colOff>
                    <xdr:row>76</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590550</xdr:colOff>
                    <xdr:row>74</xdr:row>
                    <xdr:rowOff>0</xdr:rowOff>
                  </from>
                  <to>
                    <xdr:col>6</xdr:col>
                    <xdr:colOff>914400</xdr:colOff>
                    <xdr:row>76</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258</xdr:col>
                    <xdr:colOff>1476375</xdr:colOff>
                    <xdr:row>74</xdr:row>
                    <xdr:rowOff>0</xdr:rowOff>
                  </from>
                  <to>
                    <xdr:col>259</xdr:col>
                    <xdr:colOff>295275</xdr:colOff>
                    <xdr:row>76</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262</xdr:col>
                    <xdr:colOff>590550</xdr:colOff>
                    <xdr:row>74</xdr:row>
                    <xdr:rowOff>0</xdr:rowOff>
                  </from>
                  <to>
                    <xdr:col>263</xdr:col>
                    <xdr:colOff>104775</xdr:colOff>
                    <xdr:row>76</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514</xdr:col>
                    <xdr:colOff>1476375</xdr:colOff>
                    <xdr:row>74</xdr:row>
                    <xdr:rowOff>0</xdr:rowOff>
                  </from>
                  <to>
                    <xdr:col>515</xdr:col>
                    <xdr:colOff>295275</xdr:colOff>
                    <xdr:row>76</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518</xdr:col>
                    <xdr:colOff>590550</xdr:colOff>
                    <xdr:row>74</xdr:row>
                    <xdr:rowOff>0</xdr:rowOff>
                  </from>
                  <to>
                    <xdr:col>519</xdr:col>
                    <xdr:colOff>104775</xdr:colOff>
                    <xdr:row>76</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770</xdr:col>
                    <xdr:colOff>1476375</xdr:colOff>
                    <xdr:row>74</xdr:row>
                    <xdr:rowOff>0</xdr:rowOff>
                  </from>
                  <to>
                    <xdr:col>771</xdr:col>
                    <xdr:colOff>295275</xdr:colOff>
                    <xdr:row>76</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774</xdr:col>
                    <xdr:colOff>590550</xdr:colOff>
                    <xdr:row>74</xdr:row>
                    <xdr:rowOff>0</xdr:rowOff>
                  </from>
                  <to>
                    <xdr:col>775</xdr:col>
                    <xdr:colOff>104775</xdr:colOff>
                    <xdr:row>76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1026</xdr:col>
                    <xdr:colOff>1476375</xdr:colOff>
                    <xdr:row>74</xdr:row>
                    <xdr:rowOff>0</xdr:rowOff>
                  </from>
                  <to>
                    <xdr:col>1027</xdr:col>
                    <xdr:colOff>295275</xdr:colOff>
                    <xdr:row>76</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1030</xdr:col>
                    <xdr:colOff>590550</xdr:colOff>
                    <xdr:row>74</xdr:row>
                    <xdr:rowOff>0</xdr:rowOff>
                  </from>
                  <to>
                    <xdr:col>1031</xdr:col>
                    <xdr:colOff>104775</xdr:colOff>
                    <xdr:row>76</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1282</xdr:col>
                    <xdr:colOff>1476375</xdr:colOff>
                    <xdr:row>74</xdr:row>
                    <xdr:rowOff>0</xdr:rowOff>
                  </from>
                  <to>
                    <xdr:col>1283</xdr:col>
                    <xdr:colOff>295275</xdr:colOff>
                    <xdr:row>76</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1286</xdr:col>
                    <xdr:colOff>590550</xdr:colOff>
                    <xdr:row>74</xdr:row>
                    <xdr:rowOff>0</xdr:rowOff>
                  </from>
                  <to>
                    <xdr:col>1287</xdr:col>
                    <xdr:colOff>104775</xdr:colOff>
                    <xdr:row>76</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1538</xdr:col>
                    <xdr:colOff>1476375</xdr:colOff>
                    <xdr:row>74</xdr:row>
                    <xdr:rowOff>0</xdr:rowOff>
                  </from>
                  <to>
                    <xdr:col>1539</xdr:col>
                    <xdr:colOff>295275</xdr:colOff>
                    <xdr:row>76</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1542</xdr:col>
                    <xdr:colOff>590550</xdr:colOff>
                    <xdr:row>74</xdr:row>
                    <xdr:rowOff>0</xdr:rowOff>
                  </from>
                  <to>
                    <xdr:col>1543</xdr:col>
                    <xdr:colOff>104775</xdr:colOff>
                    <xdr:row>76</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1794</xdr:col>
                    <xdr:colOff>1476375</xdr:colOff>
                    <xdr:row>74</xdr:row>
                    <xdr:rowOff>0</xdr:rowOff>
                  </from>
                  <to>
                    <xdr:col>1795</xdr:col>
                    <xdr:colOff>295275</xdr:colOff>
                    <xdr:row>76</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1798</xdr:col>
                    <xdr:colOff>590550</xdr:colOff>
                    <xdr:row>74</xdr:row>
                    <xdr:rowOff>0</xdr:rowOff>
                  </from>
                  <to>
                    <xdr:col>1799</xdr:col>
                    <xdr:colOff>104775</xdr:colOff>
                    <xdr:row>76</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2050</xdr:col>
                    <xdr:colOff>1476375</xdr:colOff>
                    <xdr:row>74</xdr:row>
                    <xdr:rowOff>0</xdr:rowOff>
                  </from>
                  <to>
                    <xdr:col>2051</xdr:col>
                    <xdr:colOff>295275</xdr:colOff>
                    <xdr:row>76</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2054</xdr:col>
                    <xdr:colOff>590550</xdr:colOff>
                    <xdr:row>74</xdr:row>
                    <xdr:rowOff>0</xdr:rowOff>
                  </from>
                  <to>
                    <xdr:col>2055</xdr:col>
                    <xdr:colOff>104775</xdr:colOff>
                    <xdr:row>76</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2306</xdr:col>
                    <xdr:colOff>1476375</xdr:colOff>
                    <xdr:row>74</xdr:row>
                    <xdr:rowOff>0</xdr:rowOff>
                  </from>
                  <to>
                    <xdr:col>2307</xdr:col>
                    <xdr:colOff>295275</xdr:colOff>
                    <xdr:row>76</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2310</xdr:col>
                    <xdr:colOff>590550</xdr:colOff>
                    <xdr:row>74</xdr:row>
                    <xdr:rowOff>0</xdr:rowOff>
                  </from>
                  <to>
                    <xdr:col>2311</xdr:col>
                    <xdr:colOff>104775</xdr:colOff>
                    <xdr:row>76</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2562</xdr:col>
                    <xdr:colOff>1476375</xdr:colOff>
                    <xdr:row>74</xdr:row>
                    <xdr:rowOff>0</xdr:rowOff>
                  </from>
                  <to>
                    <xdr:col>2563</xdr:col>
                    <xdr:colOff>295275</xdr:colOff>
                    <xdr:row>76</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2566</xdr:col>
                    <xdr:colOff>590550</xdr:colOff>
                    <xdr:row>74</xdr:row>
                    <xdr:rowOff>0</xdr:rowOff>
                  </from>
                  <to>
                    <xdr:col>2567</xdr:col>
                    <xdr:colOff>104775</xdr:colOff>
                    <xdr:row>76</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2818</xdr:col>
                    <xdr:colOff>1476375</xdr:colOff>
                    <xdr:row>74</xdr:row>
                    <xdr:rowOff>0</xdr:rowOff>
                  </from>
                  <to>
                    <xdr:col>2819</xdr:col>
                    <xdr:colOff>295275</xdr:colOff>
                    <xdr:row>76</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2822</xdr:col>
                    <xdr:colOff>590550</xdr:colOff>
                    <xdr:row>74</xdr:row>
                    <xdr:rowOff>0</xdr:rowOff>
                  </from>
                  <to>
                    <xdr:col>2823</xdr:col>
                    <xdr:colOff>104775</xdr:colOff>
                    <xdr:row>76</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3074</xdr:col>
                    <xdr:colOff>1476375</xdr:colOff>
                    <xdr:row>74</xdr:row>
                    <xdr:rowOff>0</xdr:rowOff>
                  </from>
                  <to>
                    <xdr:col>3075</xdr:col>
                    <xdr:colOff>295275</xdr:colOff>
                    <xdr:row>76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3078</xdr:col>
                    <xdr:colOff>590550</xdr:colOff>
                    <xdr:row>74</xdr:row>
                    <xdr:rowOff>0</xdr:rowOff>
                  </from>
                  <to>
                    <xdr:col>3079</xdr:col>
                    <xdr:colOff>104775</xdr:colOff>
                    <xdr:row>76</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3330</xdr:col>
                    <xdr:colOff>1476375</xdr:colOff>
                    <xdr:row>74</xdr:row>
                    <xdr:rowOff>0</xdr:rowOff>
                  </from>
                  <to>
                    <xdr:col>3331</xdr:col>
                    <xdr:colOff>295275</xdr:colOff>
                    <xdr:row>76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3334</xdr:col>
                    <xdr:colOff>590550</xdr:colOff>
                    <xdr:row>74</xdr:row>
                    <xdr:rowOff>0</xdr:rowOff>
                  </from>
                  <to>
                    <xdr:col>3335</xdr:col>
                    <xdr:colOff>104775</xdr:colOff>
                    <xdr:row>76</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3586</xdr:col>
                    <xdr:colOff>1476375</xdr:colOff>
                    <xdr:row>74</xdr:row>
                    <xdr:rowOff>0</xdr:rowOff>
                  </from>
                  <to>
                    <xdr:col>3587</xdr:col>
                    <xdr:colOff>295275</xdr:colOff>
                    <xdr:row>76</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3590</xdr:col>
                    <xdr:colOff>590550</xdr:colOff>
                    <xdr:row>74</xdr:row>
                    <xdr:rowOff>0</xdr:rowOff>
                  </from>
                  <to>
                    <xdr:col>3591</xdr:col>
                    <xdr:colOff>104775</xdr:colOff>
                    <xdr:row>76</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3842</xdr:col>
                    <xdr:colOff>1476375</xdr:colOff>
                    <xdr:row>74</xdr:row>
                    <xdr:rowOff>0</xdr:rowOff>
                  </from>
                  <to>
                    <xdr:col>3843</xdr:col>
                    <xdr:colOff>295275</xdr:colOff>
                    <xdr:row>76</xdr:row>
                    <xdr:rowOff>28575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3846</xdr:col>
                    <xdr:colOff>590550</xdr:colOff>
                    <xdr:row>74</xdr:row>
                    <xdr:rowOff>0</xdr:rowOff>
                  </from>
                  <to>
                    <xdr:col>3847</xdr:col>
                    <xdr:colOff>104775</xdr:colOff>
                    <xdr:row>76</xdr:row>
                    <xdr:rowOff>28575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4098</xdr:col>
                    <xdr:colOff>1476375</xdr:colOff>
                    <xdr:row>74</xdr:row>
                    <xdr:rowOff>0</xdr:rowOff>
                  </from>
                  <to>
                    <xdr:col>4099</xdr:col>
                    <xdr:colOff>295275</xdr:colOff>
                    <xdr:row>76</xdr:row>
                    <xdr:rowOff>28575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4102</xdr:col>
                    <xdr:colOff>590550</xdr:colOff>
                    <xdr:row>74</xdr:row>
                    <xdr:rowOff>0</xdr:rowOff>
                  </from>
                  <to>
                    <xdr:col>4103</xdr:col>
                    <xdr:colOff>104775</xdr:colOff>
                    <xdr:row>76</xdr:row>
                    <xdr:rowOff>28575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4354</xdr:col>
                    <xdr:colOff>1476375</xdr:colOff>
                    <xdr:row>74</xdr:row>
                    <xdr:rowOff>0</xdr:rowOff>
                  </from>
                  <to>
                    <xdr:col>4355</xdr:col>
                    <xdr:colOff>295275</xdr:colOff>
                    <xdr:row>76</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4358</xdr:col>
                    <xdr:colOff>590550</xdr:colOff>
                    <xdr:row>74</xdr:row>
                    <xdr:rowOff>0</xdr:rowOff>
                  </from>
                  <to>
                    <xdr:col>4359</xdr:col>
                    <xdr:colOff>104775</xdr:colOff>
                    <xdr:row>76</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4610</xdr:col>
                    <xdr:colOff>1476375</xdr:colOff>
                    <xdr:row>74</xdr:row>
                    <xdr:rowOff>0</xdr:rowOff>
                  </from>
                  <to>
                    <xdr:col>4611</xdr:col>
                    <xdr:colOff>295275</xdr:colOff>
                    <xdr:row>76</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4614</xdr:col>
                    <xdr:colOff>590550</xdr:colOff>
                    <xdr:row>74</xdr:row>
                    <xdr:rowOff>0</xdr:rowOff>
                  </from>
                  <to>
                    <xdr:col>4615</xdr:col>
                    <xdr:colOff>104775</xdr:colOff>
                    <xdr:row>76</xdr:row>
                    <xdr:rowOff>28575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4866</xdr:col>
                    <xdr:colOff>1476375</xdr:colOff>
                    <xdr:row>74</xdr:row>
                    <xdr:rowOff>0</xdr:rowOff>
                  </from>
                  <to>
                    <xdr:col>4867</xdr:col>
                    <xdr:colOff>295275</xdr:colOff>
                    <xdr:row>76</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4870</xdr:col>
                    <xdr:colOff>590550</xdr:colOff>
                    <xdr:row>74</xdr:row>
                    <xdr:rowOff>0</xdr:rowOff>
                  </from>
                  <to>
                    <xdr:col>4871</xdr:col>
                    <xdr:colOff>104775</xdr:colOff>
                    <xdr:row>76</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5122</xdr:col>
                    <xdr:colOff>1476375</xdr:colOff>
                    <xdr:row>74</xdr:row>
                    <xdr:rowOff>0</xdr:rowOff>
                  </from>
                  <to>
                    <xdr:col>5123</xdr:col>
                    <xdr:colOff>295275</xdr:colOff>
                    <xdr:row>76</xdr:row>
                    <xdr:rowOff>28575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5126</xdr:col>
                    <xdr:colOff>590550</xdr:colOff>
                    <xdr:row>74</xdr:row>
                    <xdr:rowOff>0</xdr:rowOff>
                  </from>
                  <to>
                    <xdr:col>5127</xdr:col>
                    <xdr:colOff>104775</xdr:colOff>
                    <xdr:row>76</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5378</xdr:col>
                    <xdr:colOff>1476375</xdr:colOff>
                    <xdr:row>74</xdr:row>
                    <xdr:rowOff>0</xdr:rowOff>
                  </from>
                  <to>
                    <xdr:col>5379</xdr:col>
                    <xdr:colOff>295275</xdr:colOff>
                    <xdr:row>76</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5382</xdr:col>
                    <xdr:colOff>590550</xdr:colOff>
                    <xdr:row>74</xdr:row>
                    <xdr:rowOff>0</xdr:rowOff>
                  </from>
                  <to>
                    <xdr:col>5383</xdr:col>
                    <xdr:colOff>104775</xdr:colOff>
                    <xdr:row>76</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5634</xdr:col>
                    <xdr:colOff>1476375</xdr:colOff>
                    <xdr:row>74</xdr:row>
                    <xdr:rowOff>0</xdr:rowOff>
                  </from>
                  <to>
                    <xdr:col>5635</xdr:col>
                    <xdr:colOff>295275</xdr:colOff>
                    <xdr:row>76</xdr:row>
                    <xdr:rowOff>28575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5638</xdr:col>
                    <xdr:colOff>590550</xdr:colOff>
                    <xdr:row>74</xdr:row>
                    <xdr:rowOff>0</xdr:rowOff>
                  </from>
                  <to>
                    <xdr:col>5639</xdr:col>
                    <xdr:colOff>104775</xdr:colOff>
                    <xdr:row>76</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5890</xdr:col>
                    <xdr:colOff>1476375</xdr:colOff>
                    <xdr:row>74</xdr:row>
                    <xdr:rowOff>0</xdr:rowOff>
                  </from>
                  <to>
                    <xdr:col>5891</xdr:col>
                    <xdr:colOff>295275</xdr:colOff>
                    <xdr:row>76</xdr:row>
                    <xdr:rowOff>28575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5894</xdr:col>
                    <xdr:colOff>590550</xdr:colOff>
                    <xdr:row>74</xdr:row>
                    <xdr:rowOff>0</xdr:rowOff>
                  </from>
                  <to>
                    <xdr:col>5895</xdr:col>
                    <xdr:colOff>104775</xdr:colOff>
                    <xdr:row>76</xdr:row>
                    <xdr:rowOff>28575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6146</xdr:col>
                    <xdr:colOff>1476375</xdr:colOff>
                    <xdr:row>74</xdr:row>
                    <xdr:rowOff>0</xdr:rowOff>
                  </from>
                  <to>
                    <xdr:col>6147</xdr:col>
                    <xdr:colOff>295275</xdr:colOff>
                    <xdr:row>76</xdr:row>
                    <xdr:rowOff>28575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6150</xdr:col>
                    <xdr:colOff>590550</xdr:colOff>
                    <xdr:row>74</xdr:row>
                    <xdr:rowOff>0</xdr:rowOff>
                  </from>
                  <to>
                    <xdr:col>6151</xdr:col>
                    <xdr:colOff>104775</xdr:colOff>
                    <xdr:row>76</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6402</xdr:col>
                    <xdr:colOff>1476375</xdr:colOff>
                    <xdr:row>74</xdr:row>
                    <xdr:rowOff>0</xdr:rowOff>
                  </from>
                  <to>
                    <xdr:col>6403</xdr:col>
                    <xdr:colOff>295275</xdr:colOff>
                    <xdr:row>76</xdr:row>
                    <xdr:rowOff>28575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6406</xdr:col>
                    <xdr:colOff>590550</xdr:colOff>
                    <xdr:row>74</xdr:row>
                    <xdr:rowOff>0</xdr:rowOff>
                  </from>
                  <to>
                    <xdr:col>6407</xdr:col>
                    <xdr:colOff>104775</xdr:colOff>
                    <xdr:row>76</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6658</xdr:col>
                    <xdr:colOff>1476375</xdr:colOff>
                    <xdr:row>74</xdr:row>
                    <xdr:rowOff>0</xdr:rowOff>
                  </from>
                  <to>
                    <xdr:col>6659</xdr:col>
                    <xdr:colOff>295275</xdr:colOff>
                    <xdr:row>76</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6662</xdr:col>
                    <xdr:colOff>590550</xdr:colOff>
                    <xdr:row>74</xdr:row>
                    <xdr:rowOff>0</xdr:rowOff>
                  </from>
                  <to>
                    <xdr:col>6663</xdr:col>
                    <xdr:colOff>104775</xdr:colOff>
                    <xdr:row>76</xdr:row>
                    <xdr:rowOff>28575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6914</xdr:col>
                    <xdr:colOff>1476375</xdr:colOff>
                    <xdr:row>74</xdr:row>
                    <xdr:rowOff>0</xdr:rowOff>
                  </from>
                  <to>
                    <xdr:col>6915</xdr:col>
                    <xdr:colOff>295275</xdr:colOff>
                    <xdr:row>76</xdr:row>
                    <xdr:rowOff>28575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6918</xdr:col>
                    <xdr:colOff>590550</xdr:colOff>
                    <xdr:row>74</xdr:row>
                    <xdr:rowOff>0</xdr:rowOff>
                  </from>
                  <to>
                    <xdr:col>6919</xdr:col>
                    <xdr:colOff>104775</xdr:colOff>
                    <xdr:row>76</xdr:row>
                    <xdr:rowOff>28575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7170</xdr:col>
                    <xdr:colOff>1476375</xdr:colOff>
                    <xdr:row>74</xdr:row>
                    <xdr:rowOff>0</xdr:rowOff>
                  </from>
                  <to>
                    <xdr:col>7171</xdr:col>
                    <xdr:colOff>295275</xdr:colOff>
                    <xdr:row>76</xdr:row>
                    <xdr:rowOff>28575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7174</xdr:col>
                    <xdr:colOff>590550</xdr:colOff>
                    <xdr:row>74</xdr:row>
                    <xdr:rowOff>0</xdr:rowOff>
                  </from>
                  <to>
                    <xdr:col>7175</xdr:col>
                    <xdr:colOff>104775</xdr:colOff>
                    <xdr:row>76</xdr:row>
                    <xdr:rowOff>28575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7426</xdr:col>
                    <xdr:colOff>1476375</xdr:colOff>
                    <xdr:row>74</xdr:row>
                    <xdr:rowOff>0</xdr:rowOff>
                  </from>
                  <to>
                    <xdr:col>7427</xdr:col>
                    <xdr:colOff>295275</xdr:colOff>
                    <xdr:row>76</xdr:row>
                    <xdr:rowOff>28575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7430</xdr:col>
                    <xdr:colOff>590550</xdr:colOff>
                    <xdr:row>74</xdr:row>
                    <xdr:rowOff>0</xdr:rowOff>
                  </from>
                  <to>
                    <xdr:col>7431</xdr:col>
                    <xdr:colOff>104775</xdr:colOff>
                    <xdr:row>76</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7682</xdr:col>
                    <xdr:colOff>1476375</xdr:colOff>
                    <xdr:row>74</xdr:row>
                    <xdr:rowOff>0</xdr:rowOff>
                  </from>
                  <to>
                    <xdr:col>7683</xdr:col>
                    <xdr:colOff>295275</xdr:colOff>
                    <xdr:row>76</xdr:row>
                    <xdr:rowOff>28575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7686</xdr:col>
                    <xdr:colOff>590550</xdr:colOff>
                    <xdr:row>74</xdr:row>
                    <xdr:rowOff>0</xdr:rowOff>
                  </from>
                  <to>
                    <xdr:col>7687</xdr:col>
                    <xdr:colOff>104775</xdr:colOff>
                    <xdr:row>76</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7938</xdr:col>
                    <xdr:colOff>1476375</xdr:colOff>
                    <xdr:row>74</xdr:row>
                    <xdr:rowOff>0</xdr:rowOff>
                  </from>
                  <to>
                    <xdr:col>7939</xdr:col>
                    <xdr:colOff>295275</xdr:colOff>
                    <xdr:row>76</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7942</xdr:col>
                    <xdr:colOff>590550</xdr:colOff>
                    <xdr:row>74</xdr:row>
                    <xdr:rowOff>0</xdr:rowOff>
                  </from>
                  <to>
                    <xdr:col>7943</xdr:col>
                    <xdr:colOff>104775</xdr:colOff>
                    <xdr:row>76</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8194</xdr:col>
                    <xdr:colOff>1476375</xdr:colOff>
                    <xdr:row>74</xdr:row>
                    <xdr:rowOff>0</xdr:rowOff>
                  </from>
                  <to>
                    <xdr:col>8195</xdr:col>
                    <xdr:colOff>295275</xdr:colOff>
                    <xdr:row>76</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8198</xdr:col>
                    <xdr:colOff>590550</xdr:colOff>
                    <xdr:row>74</xdr:row>
                    <xdr:rowOff>0</xdr:rowOff>
                  </from>
                  <to>
                    <xdr:col>8199</xdr:col>
                    <xdr:colOff>104775</xdr:colOff>
                    <xdr:row>76</xdr:row>
                    <xdr:rowOff>28575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8450</xdr:col>
                    <xdr:colOff>1476375</xdr:colOff>
                    <xdr:row>74</xdr:row>
                    <xdr:rowOff>0</xdr:rowOff>
                  </from>
                  <to>
                    <xdr:col>8451</xdr:col>
                    <xdr:colOff>295275</xdr:colOff>
                    <xdr:row>76</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8454</xdr:col>
                    <xdr:colOff>590550</xdr:colOff>
                    <xdr:row>74</xdr:row>
                    <xdr:rowOff>0</xdr:rowOff>
                  </from>
                  <to>
                    <xdr:col>8455</xdr:col>
                    <xdr:colOff>104775</xdr:colOff>
                    <xdr:row>76</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8706</xdr:col>
                    <xdr:colOff>1476375</xdr:colOff>
                    <xdr:row>74</xdr:row>
                    <xdr:rowOff>0</xdr:rowOff>
                  </from>
                  <to>
                    <xdr:col>8707</xdr:col>
                    <xdr:colOff>295275</xdr:colOff>
                    <xdr:row>76</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8710</xdr:col>
                    <xdr:colOff>590550</xdr:colOff>
                    <xdr:row>74</xdr:row>
                    <xdr:rowOff>0</xdr:rowOff>
                  </from>
                  <to>
                    <xdr:col>8711</xdr:col>
                    <xdr:colOff>104775</xdr:colOff>
                    <xdr:row>76</xdr:row>
                    <xdr:rowOff>28575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8962</xdr:col>
                    <xdr:colOff>1476375</xdr:colOff>
                    <xdr:row>74</xdr:row>
                    <xdr:rowOff>0</xdr:rowOff>
                  </from>
                  <to>
                    <xdr:col>8963</xdr:col>
                    <xdr:colOff>295275</xdr:colOff>
                    <xdr:row>76</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8966</xdr:col>
                    <xdr:colOff>590550</xdr:colOff>
                    <xdr:row>74</xdr:row>
                    <xdr:rowOff>0</xdr:rowOff>
                  </from>
                  <to>
                    <xdr:col>8967</xdr:col>
                    <xdr:colOff>104775</xdr:colOff>
                    <xdr:row>76</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9218</xdr:col>
                    <xdr:colOff>1476375</xdr:colOff>
                    <xdr:row>74</xdr:row>
                    <xdr:rowOff>0</xdr:rowOff>
                  </from>
                  <to>
                    <xdr:col>9219</xdr:col>
                    <xdr:colOff>295275</xdr:colOff>
                    <xdr:row>76</xdr:row>
                    <xdr:rowOff>28575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9222</xdr:col>
                    <xdr:colOff>590550</xdr:colOff>
                    <xdr:row>74</xdr:row>
                    <xdr:rowOff>0</xdr:rowOff>
                  </from>
                  <to>
                    <xdr:col>9223</xdr:col>
                    <xdr:colOff>104775</xdr:colOff>
                    <xdr:row>76</xdr:row>
                    <xdr:rowOff>28575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9474</xdr:col>
                    <xdr:colOff>1476375</xdr:colOff>
                    <xdr:row>74</xdr:row>
                    <xdr:rowOff>0</xdr:rowOff>
                  </from>
                  <to>
                    <xdr:col>9475</xdr:col>
                    <xdr:colOff>295275</xdr:colOff>
                    <xdr:row>76</xdr:row>
                    <xdr:rowOff>28575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9478</xdr:col>
                    <xdr:colOff>590550</xdr:colOff>
                    <xdr:row>74</xdr:row>
                    <xdr:rowOff>0</xdr:rowOff>
                  </from>
                  <to>
                    <xdr:col>9479</xdr:col>
                    <xdr:colOff>104775</xdr:colOff>
                    <xdr:row>76</xdr:row>
                    <xdr:rowOff>28575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9730</xdr:col>
                    <xdr:colOff>1476375</xdr:colOff>
                    <xdr:row>74</xdr:row>
                    <xdr:rowOff>0</xdr:rowOff>
                  </from>
                  <to>
                    <xdr:col>9731</xdr:col>
                    <xdr:colOff>295275</xdr:colOff>
                    <xdr:row>76</xdr:row>
                    <xdr:rowOff>28575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9734</xdr:col>
                    <xdr:colOff>590550</xdr:colOff>
                    <xdr:row>74</xdr:row>
                    <xdr:rowOff>0</xdr:rowOff>
                  </from>
                  <to>
                    <xdr:col>9735</xdr:col>
                    <xdr:colOff>104775</xdr:colOff>
                    <xdr:row>76</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9986</xdr:col>
                    <xdr:colOff>1476375</xdr:colOff>
                    <xdr:row>74</xdr:row>
                    <xdr:rowOff>0</xdr:rowOff>
                  </from>
                  <to>
                    <xdr:col>9987</xdr:col>
                    <xdr:colOff>295275</xdr:colOff>
                    <xdr:row>76</xdr:row>
                    <xdr:rowOff>28575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9990</xdr:col>
                    <xdr:colOff>590550</xdr:colOff>
                    <xdr:row>74</xdr:row>
                    <xdr:rowOff>0</xdr:rowOff>
                  </from>
                  <to>
                    <xdr:col>9991</xdr:col>
                    <xdr:colOff>104775</xdr:colOff>
                    <xdr:row>76</xdr:row>
                    <xdr:rowOff>28575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10242</xdr:col>
                    <xdr:colOff>1476375</xdr:colOff>
                    <xdr:row>74</xdr:row>
                    <xdr:rowOff>0</xdr:rowOff>
                  </from>
                  <to>
                    <xdr:col>10243</xdr:col>
                    <xdr:colOff>295275</xdr:colOff>
                    <xdr:row>76</xdr:row>
                    <xdr:rowOff>28575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10246</xdr:col>
                    <xdr:colOff>590550</xdr:colOff>
                    <xdr:row>74</xdr:row>
                    <xdr:rowOff>0</xdr:rowOff>
                  </from>
                  <to>
                    <xdr:col>10247</xdr:col>
                    <xdr:colOff>104775</xdr:colOff>
                    <xdr:row>76</xdr:row>
                    <xdr:rowOff>28575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10498</xdr:col>
                    <xdr:colOff>1476375</xdr:colOff>
                    <xdr:row>74</xdr:row>
                    <xdr:rowOff>0</xdr:rowOff>
                  </from>
                  <to>
                    <xdr:col>10499</xdr:col>
                    <xdr:colOff>295275</xdr:colOff>
                    <xdr:row>76</xdr:row>
                    <xdr:rowOff>28575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10502</xdr:col>
                    <xdr:colOff>590550</xdr:colOff>
                    <xdr:row>74</xdr:row>
                    <xdr:rowOff>0</xdr:rowOff>
                  </from>
                  <to>
                    <xdr:col>10503</xdr:col>
                    <xdr:colOff>104775</xdr:colOff>
                    <xdr:row>76</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10754</xdr:col>
                    <xdr:colOff>1476375</xdr:colOff>
                    <xdr:row>74</xdr:row>
                    <xdr:rowOff>0</xdr:rowOff>
                  </from>
                  <to>
                    <xdr:col>10755</xdr:col>
                    <xdr:colOff>295275</xdr:colOff>
                    <xdr:row>76</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10758</xdr:col>
                    <xdr:colOff>590550</xdr:colOff>
                    <xdr:row>74</xdr:row>
                    <xdr:rowOff>0</xdr:rowOff>
                  </from>
                  <to>
                    <xdr:col>10759</xdr:col>
                    <xdr:colOff>104775</xdr:colOff>
                    <xdr:row>76</xdr:row>
                    <xdr:rowOff>28575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11010</xdr:col>
                    <xdr:colOff>1476375</xdr:colOff>
                    <xdr:row>74</xdr:row>
                    <xdr:rowOff>0</xdr:rowOff>
                  </from>
                  <to>
                    <xdr:col>11011</xdr:col>
                    <xdr:colOff>295275</xdr:colOff>
                    <xdr:row>76</xdr:row>
                    <xdr:rowOff>28575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11014</xdr:col>
                    <xdr:colOff>590550</xdr:colOff>
                    <xdr:row>74</xdr:row>
                    <xdr:rowOff>0</xdr:rowOff>
                  </from>
                  <to>
                    <xdr:col>11015</xdr:col>
                    <xdr:colOff>104775</xdr:colOff>
                    <xdr:row>76</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11266</xdr:col>
                    <xdr:colOff>1476375</xdr:colOff>
                    <xdr:row>74</xdr:row>
                    <xdr:rowOff>0</xdr:rowOff>
                  </from>
                  <to>
                    <xdr:col>11267</xdr:col>
                    <xdr:colOff>295275</xdr:colOff>
                    <xdr:row>76</xdr:row>
                    <xdr:rowOff>28575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11270</xdr:col>
                    <xdr:colOff>590550</xdr:colOff>
                    <xdr:row>74</xdr:row>
                    <xdr:rowOff>0</xdr:rowOff>
                  </from>
                  <to>
                    <xdr:col>11271</xdr:col>
                    <xdr:colOff>104775</xdr:colOff>
                    <xdr:row>76</xdr:row>
                    <xdr:rowOff>28575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11522</xdr:col>
                    <xdr:colOff>1476375</xdr:colOff>
                    <xdr:row>74</xdr:row>
                    <xdr:rowOff>0</xdr:rowOff>
                  </from>
                  <to>
                    <xdr:col>11523</xdr:col>
                    <xdr:colOff>295275</xdr:colOff>
                    <xdr:row>76</xdr:row>
                    <xdr:rowOff>28575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11526</xdr:col>
                    <xdr:colOff>590550</xdr:colOff>
                    <xdr:row>74</xdr:row>
                    <xdr:rowOff>0</xdr:rowOff>
                  </from>
                  <to>
                    <xdr:col>11527</xdr:col>
                    <xdr:colOff>104775</xdr:colOff>
                    <xdr:row>76</xdr:row>
                    <xdr:rowOff>28575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11778</xdr:col>
                    <xdr:colOff>1476375</xdr:colOff>
                    <xdr:row>74</xdr:row>
                    <xdr:rowOff>0</xdr:rowOff>
                  </from>
                  <to>
                    <xdr:col>11779</xdr:col>
                    <xdr:colOff>295275</xdr:colOff>
                    <xdr:row>76</xdr:row>
                    <xdr:rowOff>28575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11782</xdr:col>
                    <xdr:colOff>590550</xdr:colOff>
                    <xdr:row>74</xdr:row>
                    <xdr:rowOff>0</xdr:rowOff>
                  </from>
                  <to>
                    <xdr:col>11783</xdr:col>
                    <xdr:colOff>104775</xdr:colOff>
                    <xdr:row>76</xdr:row>
                    <xdr:rowOff>28575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12034</xdr:col>
                    <xdr:colOff>1476375</xdr:colOff>
                    <xdr:row>74</xdr:row>
                    <xdr:rowOff>0</xdr:rowOff>
                  </from>
                  <to>
                    <xdr:col>12035</xdr:col>
                    <xdr:colOff>295275</xdr:colOff>
                    <xdr:row>76</xdr:row>
                    <xdr:rowOff>28575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12038</xdr:col>
                    <xdr:colOff>590550</xdr:colOff>
                    <xdr:row>74</xdr:row>
                    <xdr:rowOff>0</xdr:rowOff>
                  </from>
                  <to>
                    <xdr:col>12039</xdr:col>
                    <xdr:colOff>104775</xdr:colOff>
                    <xdr:row>76</xdr:row>
                    <xdr:rowOff>28575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12290</xdr:col>
                    <xdr:colOff>1476375</xdr:colOff>
                    <xdr:row>74</xdr:row>
                    <xdr:rowOff>0</xdr:rowOff>
                  </from>
                  <to>
                    <xdr:col>12291</xdr:col>
                    <xdr:colOff>295275</xdr:colOff>
                    <xdr:row>76</xdr:row>
                    <xdr:rowOff>28575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12294</xdr:col>
                    <xdr:colOff>590550</xdr:colOff>
                    <xdr:row>74</xdr:row>
                    <xdr:rowOff>0</xdr:rowOff>
                  </from>
                  <to>
                    <xdr:col>12295</xdr:col>
                    <xdr:colOff>104775</xdr:colOff>
                    <xdr:row>76</xdr:row>
                    <xdr:rowOff>28575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12546</xdr:col>
                    <xdr:colOff>1476375</xdr:colOff>
                    <xdr:row>74</xdr:row>
                    <xdr:rowOff>0</xdr:rowOff>
                  </from>
                  <to>
                    <xdr:col>12547</xdr:col>
                    <xdr:colOff>295275</xdr:colOff>
                    <xdr:row>76</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12550</xdr:col>
                    <xdr:colOff>590550</xdr:colOff>
                    <xdr:row>74</xdr:row>
                    <xdr:rowOff>0</xdr:rowOff>
                  </from>
                  <to>
                    <xdr:col>12551</xdr:col>
                    <xdr:colOff>104775</xdr:colOff>
                    <xdr:row>76</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12802</xdr:col>
                    <xdr:colOff>1476375</xdr:colOff>
                    <xdr:row>74</xdr:row>
                    <xdr:rowOff>0</xdr:rowOff>
                  </from>
                  <to>
                    <xdr:col>12803</xdr:col>
                    <xdr:colOff>295275</xdr:colOff>
                    <xdr:row>76</xdr:row>
                    <xdr:rowOff>28575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12806</xdr:col>
                    <xdr:colOff>590550</xdr:colOff>
                    <xdr:row>74</xdr:row>
                    <xdr:rowOff>0</xdr:rowOff>
                  </from>
                  <to>
                    <xdr:col>12807</xdr:col>
                    <xdr:colOff>104775</xdr:colOff>
                    <xdr:row>76</xdr:row>
                    <xdr:rowOff>28575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13058</xdr:col>
                    <xdr:colOff>1476375</xdr:colOff>
                    <xdr:row>74</xdr:row>
                    <xdr:rowOff>0</xdr:rowOff>
                  </from>
                  <to>
                    <xdr:col>13059</xdr:col>
                    <xdr:colOff>295275</xdr:colOff>
                    <xdr:row>76</xdr:row>
                    <xdr:rowOff>28575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13062</xdr:col>
                    <xdr:colOff>590550</xdr:colOff>
                    <xdr:row>74</xdr:row>
                    <xdr:rowOff>0</xdr:rowOff>
                  </from>
                  <to>
                    <xdr:col>13063</xdr:col>
                    <xdr:colOff>104775</xdr:colOff>
                    <xdr:row>76</xdr:row>
                    <xdr:rowOff>28575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13314</xdr:col>
                    <xdr:colOff>1476375</xdr:colOff>
                    <xdr:row>74</xdr:row>
                    <xdr:rowOff>0</xdr:rowOff>
                  </from>
                  <to>
                    <xdr:col>13315</xdr:col>
                    <xdr:colOff>295275</xdr:colOff>
                    <xdr:row>76</xdr:row>
                    <xdr:rowOff>28575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13318</xdr:col>
                    <xdr:colOff>590550</xdr:colOff>
                    <xdr:row>74</xdr:row>
                    <xdr:rowOff>0</xdr:rowOff>
                  </from>
                  <to>
                    <xdr:col>13319</xdr:col>
                    <xdr:colOff>104775</xdr:colOff>
                    <xdr:row>76</xdr:row>
                    <xdr:rowOff>28575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13570</xdr:col>
                    <xdr:colOff>1476375</xdr:colOff>
                    <xdr:row>74</xdr:row>
                    <xdr:rowOff>0</xdr:rowOff>
                  </from>
                  <to>
                    <xdr:col>13571</xdr:col>
                    <xdr:colOff>295275</xdr:colOff>
                    <xdr:row>76</xdr:row>
                    <xdr:rowOff>28575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13574</xdr:col>
                    <xdr:colOff>590550</xdr:colOff>
                    <xdr:row>74</xdr:row>
                    <xdr:rowOff>0</xdr:rowOff>
                  </from>
                  <to>
                    <xdr:col>13575</xdr:col>
                    <xdr:colOff>104775</xdr:colOff>
                    <xdr:row>76</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13826</xdr:col>
                    <xdr:colOff>1476375</xdr:colOff>
                    <xdr:row>74</xdr:row>
                    <xdr:rowOff>0</xdr:rowOff>
                  </from>
                  <to>
                    <xdr:col>13827</xdr:col>
                    <xdr:colOff>295275</xdr:colOff>
                    <xdr:row>76</xdr:row>
                    <xdr:rowOff>28575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13830</xdr:col>
                    <xdr:colOff>590550</xdr:colOff>
                    <xdr:row>74</xdr:row>
                    <xdr:rowOff>0</xdr:rowOff>
                  </from>
                  <to>
                    <xdr:col>13831</xdr:col>
                    <xdr:colOff>104775</xdr:colOff>
                    <xdr:row>76</xdr:row>
                    <xdr:rowOff>28575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14082</xdr:col>
                    <xdr:colOff>1476375</xdr:colOff>
                    <xdr:row>74</xdr:row>
                    <xdr:rowOff>0</xdr:rowOff>
                  </from>
                  <to>
                    <xdr:col>14083</xdr:col>
                    <xdr:colOff>295275</xdr:colOff>
                    <xdr:row>76</xdr:row>
                    <xdr:rowOff>28575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14086</xdr:col>
                    <xdr:colOff>590550</xdr:colOff>
                    <xdr:row>74</xdr:row>
                    <xdr:rowOff>0</xdr:rowOff>
                  </from>
                  <to>
                    <xdr:col>14087</xdr:col>
                    <xdr:colOff>104775</xdr:colOff>
                    <xdr:row>76</xdr:row>
                    <xdr:rowOff>28575</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14338</xdr:col>
                    <xdr:colOff>1476375</xdr:colOff>
                    <xdr:row>74</xdr:row>
                    <xdr:rowOff>0</xdr:rowOff>
                  </from>
                  <to>
                    <xdr:col>14339</xdr:col>
                    <xdr:colOff>295275</xdr:colOff>
                    <xdr:row>76</xdr:row>
                    <xdr:rowOff>28575</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14342</xdr:col>
                    <xdr:colOff>590550</xdr:colOff>
                    <xdr:row>74</xdr:row>
                    <xdr:rowOff>0</xdr:rowOff>
                  </from>
                  <to>
                    <xdr:col>14343</xdr:col>
                    <xdr:colOff>104775</xdr:colOff>
                    <xdr:row>76</xdr:row>
                    <xdr:rowOff>28575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14594</xdr:col>
                    <xdr:colOff>1476375</xdr:colOff>
                    <xdr:row>74</xdr:row>
                    <xdr:rowOff>0</xdr:rowOff>
                  </from>
                  <to>
                    <xdr:col>14595</xdr:col>
                    <xdr:colOff>295275</xdr:colOff>
                    <xdr:row>76</xdr:row>
                    <xdr:rowOff>28575</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14598</xdr:col>
                    <xdr:colOff>590550</xdr:colOff>
                    <xdr:row>74</xdr:row>
                    <xdr:rowOff>0</xdr:rowOff>
                  </from>
                  <to>
                    <xdr:col>14599</xdr:col>
                    <xdr:colOff>104775</xdr:colOff>
                    <xdr:row>76</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14850</xdr:col>
                    <xdr:colOff>1476375</xdr:colOff>
                    <xdr:row>74</xdr:row>
                    <xdr:rowOff>0</xdr:rowOff>
                  </from>
                  <to>
                    <xdr:col>14851</xdr:col>
                    <xdr:colOff>295275</xdr:colOff>
                    <xdr:row>76</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14854</xdr:col>
                    <xdr:colOff>590550</xdr:colOff>
                    <xdr:row>74</xdr:row>
                    <xdr:rowOff>0</xdr:rowOff>
                  </from>
                  <to>
                    <xdr:col>14855</xdr:col>
                    <xdr:colOff>104775</xdr:colOff>
                    <xdr:row>76</xdr:row>
                    <xdr:rowOff>28575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15106</xdr:col>
                    <xdr:colOff>1476375</xdr:colOff>
                    <xdr:row>74</xdr:row>
                    <xdr:rowOff>0</xdr:rowOff>
                  </from>
                  <to>
                    <xdr:col>15107</xdr:col>
                    <xdr:colOff>295275</xdr:colOff>
                    <xdr:row>76</xdr:row>
                    <xdr:rowOff>28575</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15110</xdr:col>
                    <xdr:colOff>590550</xdr:colOff>
                    <xdr:row>74</xdr:row>
                    <xdr:rowOff>0</xdr:rowOff>
                  </from>
                  <to>
                    <xdr:col>15111</xdr:col>
                    <xdr:colOff>104775</xdr:colOff>
                    <xdr:row>76</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15362</xdr:col>
                    <xdr:colOff>1476375</xdr:colOff>
                    <xdr:row>74</xdr:row>
                    <xdr:rowOff>0</xdr:rowOff>
                  </from>
                  <to>
                    <xdr:col>15363</xdr:col>
                    <xdr:colOff>295275</xdr:colOff>
                    <xdr:row>76</xdr:row>
                    <xdr:rowOff>28575</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15366</xdr:col>
                    <xdr:colOff>590550</xdr:colOff>
                    <xdr:row>74</xdr:row>
                    <xdr:rowOff>0</xdr:rowOff>
                  </from>
                  <to>
                    <xdr:col>15367</xdr:col>
                    <xdr:colOff>104775</xdr:colOff>
                    <xdr:row>76</xdr:row>
                    <xdr:rowOff>28575</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15618</xdr:col>
                    <xdr:colOff>1476375</xdr:colOff>
                    <xdr:row>74</xdr:row>
                    <xdr:rowOff>0</xdr:rowOff>
                  </from>
                  <to>
                    <xdr:col>15619</xdr:col>
                    <xdr:colOff>295275</xdr:colOff>
                    <xdr:row>76</xdr:row>
                    <xdr:rowOff>28575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15622</xdr:col>
                    <xdr:colOff>590550</xdr:colOff>
                    <xdr:row>74</xdr:row>
                    <xdr:rowOff>0</xdr:rowOff>
                  </from>
                  <to>
                    <xdr:col>15623</xdr:col>
                    <xdr:colOff>104775</xdr:colOff>
                    <xdr:row>76</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15874</xdr:col>
                    <xdr:colOff>1476375</xdr:colOff>
                    <xdr:row>74</xdr:row>
                    <xdr:rowOff>0</xdr:rowOff>
                  </from>
                  <to>
                    <xdr:col>15875</xdr:col>
                    <xdr:colOff>295275</xdr:colOff>
                    <xdr:row>76</xdr:row>
                    <xdr:rowOff>28575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15878</xdr:col>
                    <xdr:colOff>590550</xdr:colOff>
                    <xdr:row>74</xdr:row>
                    <xdr:rowOff>0</xdr:rowOff>
                  </from>
                  <to>
                    <xdr:col>15879</xdr:col>
                    <xdr:colOff>104775</xdr:colOff>
                    <xdr:row>76</xdr:row>
                    <xdr:rowOff>28575</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16130</xdr:col>
                    <xdr:colOff>1476375</xdr:colOff>
                    <xdr:row>74</xdr:row>
                    <xdr:rowOff>0</xdr:rowOff>
                  </from>
                  <to>
                    <xdr:col>16131</xdr:col>
                    <xdr:colOff>295275</xdr:colOff>
                    <xdr:row>76</xdr:row>
                    <xdr:rowOff>28575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16134</xdr:col>
                    <xdr:colOff>590550</xdr:colOff>
                    <xdr:row>74</xdr:row>
                    <xdr:rowOff>0</xdr:rowOff>
                  </from>
                  <to>
                    <xdr:col>16135</xdr:col>
                    <xdr:colOff>104775</xdr:colOff>
                    <xdr:row>76</xdr:row>
                    <xdr:rowOff>28575</xdr:rowOff>
                  </to>
                </anchor>
              </controlPr>
            </control>
          </mc:Choice>
        </mc:AlternateContent>
        <mc:AlternateContent xmlns:mc="http://schemas.openxmlformats.org/markup-compatibility/2006">
          <mc:Choice Requires="x14">
            <control shapeId="2184" r:id="rId138" name="Check Box 136">
              <controlPr defaultSize="0" autoFill="0" autoLine="0" autoPict="0">
                <anchor moveWithCells="1">
                  <from>
                    <xdr:col>2</xdr:col>
                    <xdr:colOff>1476375</xdr:colOff>
                    <xdr:row>71</xdr:row>
                    <xdr:rowOff>0</xdr:rowOff>
                  </from>
                  <to>
                    <xdr:col>3</xdr:col>
                    <xdr:colOff>0</xdr:colOff>
                    <xdr:row>72</xdr:row>
                    <xdr:rowOff>66675</xdr:rowOff>
                  </to>
                </anchor>
              </controlPr>
            </control>
          </mc:Choice>
        </mc:AlternateContent>
        <mc:AlternateContent xmlns:mc="http://schemas.openxmlformats.org/markup-compatibility/2006">
          <mc:Choice Requires="x14">
            <control shapeId="2185" r:id="rId139" name="Check Box 137">
              <controlPr defaultSize="0" autoFill="0" autoLine="0" autoPict="0">
                <anchor moveWithCells="1">
                  <from>
                    <xdr:col>5</xdr:col>
                    <xdr:colOff>590550</xdr:colOff>
                    <xdr:row>71</xdr:row>
                    <xdr:rowOff>0</xdr:rowOff>
                  </from>
                  <to>
                    <xdr:col>6</xdr:col>
                    <xdr:colOff>28575</xdr:colOff>
                    <xdr:row>72</xdr:row>
                    <xdr:rowOff>76200</xdr:rowOff>
                  </to>
                </anchor>
              </controlPr>
            </control>
          </mc:Choice>
        </mc:AlternateContent>
        <mc:AlternateContent xmlns:mc="http://schemas.openxmlformats.org/markup-compatibility/2006">
          <mc:Choice Requires="x14">
            <control shapeId="2187" r:id="rId140" name="Check Box 139">
              <controlPr defaultSize="0" autoFill="0" autoLine="0" autoPict="0">
                <anchor moveWithCells="1">
                  <from>
                    <xdr:col>2</xdr:col>
                    <xdr:colOff>1476375</xdr:colOff>
                    <xdr:row>52</xdr:row>
                    <xdr:rowOff>0</xdr:rowOff>
                  </from>
                  <to>
                    <xdr:col>3</xdr:col>
                    <xdr:colOff>0</xdr:colOff>
                    <xdr:row>72</xdr:row>
                    <xdr:rowOff>219075</xdr:rowOff>
                  </to>
                </anchor>
              </controlPr>
            </control>
          </mc:Choice>
        </mc:AlternateContent>
        <mc:AlternateContent xmlns:mc="http://schemas.openxmlformats.org/markup-compatibility/2006">
          <mc:Choice Requires="x14">
            <control shapeId="2188" r:id="rId141" name="Check Box 140">
              <controlPr defaultSize="0" autoFill="0" autoLine="0" autoPict="0">
                <anchor moveWithCells="1">
                  <from>
                    <xdr:col>5</xdr:col>
                    <xdr:colOff>590550</xdr:colOff>
                    <xdr:row>52</xdr:row>
                    <xdr:rowOff>0</xdr:rowOff>
                  </from>
                  <to>
                    <xdr:col>6</xdr:col>
                    <xdr:colOff>28575</xdr:colOff>
                    <xdr:row>72</xdr:row>
                    <xdr:rowOff>228600</xdr:rowOff>
                  </to>
                </anchor>
              </controlPr>
            </control>
          </mc:Choice>
        </mc:AlternateContent>
        <mc:AlternateContent xmlns:mc="http://schemas.openxmlformats.org/markup-compatibility/2006">
          <mc:Choice Requires="x14">
            <control shapeId="2189" r:id="rId142" name="Check Box 141">
              <controlPr defaultSize="0" autoFill="0" autoLine="0" autoPict="0">
                <anchor moveWithCells="1">
                  <from>
                    <xdr:col>2</xdr:col>
                    <xdr:colOff>1476375</xdr:colOff>
                    <xdr:row>52</xdr:row>
                    <xdr:rowOff>0</xdr:rowOff>
                  </from>
                  <to>
                    <xdr:col>3</xdr:col>
                    <xdr:colOff>19050</xdr:colOff>
                    <xdr:row>72</xdr:row>
                    <xdr:rowOff>371475</xdr:rowOff>
                  </to>
                </anchor>
              </controlPr>
            </control>
          </mc:Choice>
        </mc:AlternateContent>
        <mc:AlternateContent xmlns:mc="http://schemas.openxmlformats.org/markup-compatibility/2006">
          <mc:Choice Requires="x14">
            <control shapeId="2190" r:id="rId143" name="Check Box 142">
              <controlPr defaultSize="0" autoFill="0" autoLine="0" autoPict="0">
                <anchor moveWithCells="1">
                  <from>
                    <xdr:col>5</xdr:col>
                    <xdr:colOff>590550</xdr:colOff>
                    <xdr:row>52</xdr:row>
                    <xdr:rowOff>0</xdr:rowOff>
                  </from>
                  <to>
                    <xdr:col>6</xdr:col>
                    <xdr:colOff>104775</xdr:colOff>
                    <xdr:row>72</xdr:row>
                    <xdr:rowOff>371475</xdr:rowOff>
                  </to>
                </anchor>
              </controlPr>
            </control>
          </mc:Choice>
        </mc:AlternateContent>
        <mc:AlternateContent xmlns:mc="http://schemas.openxmlformats.org/markup-compatibility/2006">
          <mc:Choice Requires="x14">
            <control shapeId="2191" r:id="rId144" name="Check Box 143">
              <controlPr defaultSize="0" autoFill="0" autoLine="0" autoPict="0">
                <anchor moveWithCells="1">
                  <from>
                    <xdr:col>2</xdr:col>
                    <xdr:colOff>1476375</xdr:colOff>
                    <xdr:row>52</xdr:row>
                    <xdr:rowOff>0</xdr:rowOff>
                  </from>
                  <to>
                    <xdr:col>2</xdr:col>
                    <xdr:colOff>1752600</xdr:colOff>
                    <xdr:row>72</xdr:row>
                    <xdr:rowOff>371475</xdr:rowOff>
                  </to>
                </anchor>
              </controlPr>
            </control>
          </mc:Choice>
        </mc:AlternateContent>
        <mc:AlternateContent xmlns:mc="http://schemas.openxmlformats.org/markup-compatibility/2006">
          <mc:Choice Requires="x14">
            <control shapeId="2192" r:id="rId145" name="Check Box 144">
              <controlPr defaultSize="0" autoFill="0" autoLine="0" autoPict="0">
                <anchor moveWithCells="1">
                  <from>
                    <xdr:col>5</xdr:col>
                    <xdr:colOff>590550</xdr:colOff>
                    <xdr:row>52</xdr:row>
                    <xdr:rowOff>0</xdr:rowOff>
                  </from>
                  <to>
                    <xdr:col>6</xdr:col>
                    <xdr:colOff>104775</xdr:colOff>
                    <xdr:row>72</xdr:row>
                    <xdr:rowOff>371475</xdr:rowOff>
                  </to>
                </anchor>
              </controlPr>
            </control>
          </mc:Choice>
        </mc:AlternateContent>
        <mc:AlternateContent xmlns:mc="http://schemas.openxmlformats.org/markup-compatibility/2006">
          <mc:Choice Requires="x14">
            <control shapeId="2193" r:id="rId146" name="Check Box 145">
              <controlPr defaultSize="0" autoFill="0" autoLine="0" autoPict="0">
                <anchor moveWithCells="1">
                  <from>
                    <xdr:col>2</xdr:col>
                    <xdr:colOff>1476375</xdr:colOff>
                    <xdr:row>52</xdr:row>
                    <xdr:rowOff>0</xdr:rowOff>
                  </from>
                  <to>
                    <xdr:col>3</xdr:col>
                    <xdr:colOff>0</xdr:colOff>
                    <xdr:row>72</xdr:row>
                    <xdr:rowOff>371475</xdr:rowOff>
                  </to>
                </anchor>
              </controlPr>
            </control>
          </mc:Choice>
        </mc:AlternateContent>
        <mc:AlternateContent xmlns:mc="http://schemas.openxmlformats.org/markup-compatibility/2006">
          <mc:Choice Requires="x14">
            <control shapeId="2194" r:id="rId147" name="Check Box 146">
              <controlPr defaultSize="0" autoFill="0" autoLine="0" autoPict="0">
                <anchor moveWithCells="1">
                  <from>
                    <xdr:col>5</xdr:col>
                    <xdr:colOff>590550</xdr:colOff>
                    <xdr:row>52</xdr:row>
                    <xdr:rowOff>0</xdr:rowOff>
                  </from>
                  <to>
                    <xdr:col>6</xdr:col>
                    <xdr:colOff>28575</xdr:colOff>
                    <xdr:row>72</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50"/>
  </sheetPr>
  <dimension ref="A1:P96"/>
  <sheetViews>
    <sheetView showGridLines="0" showRowColHeaders="0" zoomScaleNormal="100" zoomScaleSheetLayoutView="100" workbookViewId="0"/>
  </sheetViews>
  <sheetFormatPr defaultColWidth="9.28515625" defaultRowHeight="15"/>
  <cols>
    <col min="1" max="1" width="5.42578125" style="50" customWidth="1"/>
    <col min="2" max="2" width="6.42578125" style="50" customWidth="1"/>
    <col min="3" max="3" width="17.7109375" style="50" customWidth="1"/>
    <col min="4" max="7" width="24.5703125" style="50" customWidth="1"/>
    <col min="8" max="8" width="39.7109375" style="50" bestFit="1" customWidth="1"/>
    <col min="9" max="9" width="9.28515625" style="50"/>
    <col min="10" max="10" width="36.42578125" style="50" bestFit="1" customWidth="1"/>
    <col min="11" max="16384" width="9.28515625" style="50"/>
  </cols>
  <sheetData>
    <row r="1" spans="2:8">
      <c r="G1" s="52"/>
      <c r="H1" s="52"/>
    </row>
    <row r="2" spans="2:8" ht="22.5" customHeight="1">
      <c r="B2" s="1362"/>
      <c r="C2" s="1362"/>
      <c r="D2" s="1362"/>
      <c r="E2" s="1362"/>
      <c r="F2" s="1362"/>
      <c r="G2" s="81"/>
      <c r="H2" s="52"/>
    </row>
    <row r="3" spans="2:8" ht="3" customHeight="1" thickBot="1">
      <c r="B3" s="51"/>
      <c r="G3" s="52"/>
      <c r="H3" s="52"/>
    </row>
    <row r="4" spans="2:8" ht="15" customHeight="1">
      <c r="B4" s="51"/>
      <c r="C4" s="553"/>
      <c r="D4" s="554"/>
      <c r="E4" s="555"/>
      <c r="F4" s="555"/>
      <c r="G4" s="556" t="s">
        <v>780</v>
      </c>
    </row>
    <row r="5" spans="2:8" ht="31.5" customHeight="1" thickBot="1">
      <c r="C5" s="557" t="s">
        <v>242</v>
      </c>
      <c r="D5" s="558"/>
      <c r="E5" s="559"/>
      <c r="F5" s="559"/>
      <c r="G5" s="560"/>
    </row>
    <row r="6" spans="2:8" ht="18" customHeight="1">
      <c r="C6" s="1367" t="s">
        <v>194</v>
      </c>
      <c r="D6" s="1368"/>
      <c r="E6" s="1378" t="str">
        <f>IF('1. Application Form'!D21="","",'1. Application Form'!D21)</f>
        <v/>
      </c>
      <c r="F6" s="1379"/>
      <c r="G6" s="1380"/>
    </row>
    <row r="7" spans="2:8">
      <c r="C7" s="1360" t="s">
        <v>192</v>
      </c>
      <c r="D7" s="1361"/>
      <c r="E7" s="1351" t="str">
        <f>IF('1. Application Form'!D22="","",'1. Application Form'!D22)</f>
        <v/>
      </c>
      <c r="F7" s="1352"/>
      <c r="G7" s="1353"/>
    </row>
    <row r="8" spans="2:8" ht="15" customHeight="1">
      <c r="C8" s="1360" t="s">
        <v>561</v>
      </c>
      <c r="D8" s="1361"/>
      <c r="E8" s="991" t="str">
        <f>IF('1. Application Form'!$D$23="","",'1. Application Form'!$D$23)</f>
        <v/>
      </c>
      <c r="F8" s="992" t="str">
        <f>IF($E8="","","MD")</f>
        <v/>
      </c>
      <c r="G8" s="993" t="str">
        <f>IF('1. Application Form'!J23="","",'1. Application Form'!J23)</f>
        <v/>
      </c>
    </row>
    <row r="9" spans="2:8">
      <c r="C9" s="1360" t="s">
        <v>205</v>
      </c>
      <c r="D9" s="1361"/>
      <c r="E9" s="65"/>
      <c r="F9" s="934"/>
      <c r="G9" s="536"/>
    </row>
    <row r="10" spans="2:8">
      <c r="C10" s="1360" t="s">
        <v>14</v>
      </c>
      <c r="D10" s="1361"/>
      <c r="E10" s="994" t="str">
        <f>IF('1. Application Form'!D20="","",'1. Application Form'!D20)</f>
        <v/>
      </c>
      <c r="F10" s="535"/>
      <c r="G10" s="536"/>
    </row>
    <row r="11" spans="2:8" ht="15.75">
      <c r="C11" s="1360" t="s">
        <v>938</v>
      </c>
      <c r="D11" s="1361"/>
      <c r="E11" s="969"/>
      <c r="F11" s="934"/>
      <c r="G11" s="536"/>
    </row>
    <row r="12" spans="2:8">
      <c r="C12" s="1360" t="s">
        <v>189</v>
      </c>
      <c r="D12" s="1361"/>
      <c r="E12" s="65"/>
      <c r="F12" s="934"/>
      <c r="G12" s="536"/>
    </row>
    <row r="13" spans="2:8" ht="15" customHeight="1">
      <c r="C13" s="1360" t="s">
        <v>195</v>
      </c>
      <c r="D13" s="1361"/>
      <c r="E13" s="65"/>
      <c r="F13" s="934"/>
      <c r="G13" s="536"/>
    </row>
    <row r="14" spans="2:8" ht="60" customHeight="1">
      <c r="C14" s="1360" t="s">
        <v>267</v>
      </c>
      <c r="D14" s="1361"/>
      <c r="E14" s="1354"/>
      <c r="F14" s="1355"/>
      <c r="G14" s="1356"/>
    </row>
    <row r="15" spans="2:8" ht="66.75" customHeight="1" thickBot="1">
      <c r="C15" s="1360" t="s">
        <v>626</v>
      </c>
      <c r="D15" s="1361"/>
      <c r="E15" s="1357"/>
      <c r="F15" s="1358"/>
      <c r="G15" s="1359"/>
    </row>
    <row r="16" spans="2:8" ht="60" customHeight="1" thickBot="1">
      <c r="C16" s="1365" t="s">
        <v>739</v>
      </c>
      <c r="D16" s="1366"/>
      <c r="E16" s="1357"/>
      <c r="F16" s="1358"/>
      <c r="G16" s="1359"/>
    </row>
    <row r="17" spans="1:10" ht="15" customHeight="1" thickBot="1"/>
    <row r="18" spans="1:10" ht="56.25" customHeight="1" thickBot="1">
      <c r="A18" s="356"/>
      <c r="B18" s="356"/>
      <c r="C18" s="1372" t="s">
        <v>916</v>
      </c>
      <c r="D18" s="1373"/>
      <c r="E18" s="1373"/>
      <c r="F18" s="1373"/>
      <c r="G18" s="1374"/>
      <c r="H18" s="52"/>
    </row>
    <row r="19" spans="1:10" ht="46.5" customHeight="1" thickBot="1">
      <c r="A19" s="356"/>
      <c r="B19" s="356"/>
      <c r="C19" s="537" t="s">
        <v>799</v>
      </c>
      <c r="D19" s="414"/>
      <c r="E19" s="537" t="s">
        <v>800</v>
      </c>
      <c r="F19" s="965"/>
      <c r="G19" s="543"/>
      <c r="H19" s="52"/>
    </row>
    <row r="20" spans="1:10" ht="4.5" customHeight="1" thickBot="1">
      <c r="A20" s="356"/>
      <c r="B20" s="356"/>
    </row>
    <row r="21" spans="1:10" ht="30.75" customHeight="1">
      <c r="A21" s="356"/>
      <c r="B21" s="356"/>
      <c r="C21" s="1349" t="s">
        <v>226</v>
      </c>
      <c r="D21" s="1349" t="s">
        <v>227</v>
      </c>
      <c r="E21" s="544" t="s">
        <v>188</v>
      </c>
      <c r="F21" s="538"/>
      <c r="G21" s="539" t="s">
        <v>253</v>
      </c>
      <c r="H21" s="52"/>
    </row>
    <row r="22" spans="1:10" ht="22.5" customHeight="1" thickBot="1">
      <c r="A22" s="356"/>
      <c r="B22" s="356"/>
      <c r="C22" s="1350"/>
      <c r="D22" s="1350"/>
      <c r="E22" s="545" t="s">
        <v>595</v>
      </c>
      <c r="F22" s="546" t="s">
        <v>207</v>
      </c>
      <c r="G22" s="540" t="s">
        <v>596</v>
      </c>
      <c r="H22" s="428"/>
    </row>
    <row r="23" spans="1:10">
      <c r="C23" s="772">
        <v>1</v>
      </c>
      <c r="D23" s="82" t="s">
        <v>229</v>
      </c>
      <c r="E23" s="955"/>
      <c r="F23" s="956"/>
      <c r="G23" s="547"/>
      <c r="H23" s="52"/>
    </row>
    <row r="24" spans="1:10">
      <c r="C24" s="773">
        <v>2</v>
      </c>
      <c r="D24" s="83" t="s">
        <v>230</v>
      </c>
      <c r="E24" s="957"/>
      <c r="F24" s="958"/>
      <c r="G24" s="548"/>
      <c r="H24" s="52"/>
    </row>
    <row r="25" spans="1:10">
      <c r="C25" s="773">
        <v>3</v>
      </c>
      <c r="D25" s="83" t="s">
        <v>231</v>
      </c>
      <c r="E25" s="957"/>
      <c r="F25" s="958"/>
      <c r="G25" s="548"/>
      <c r="H25" s="52"/>
    </row>
    <row r="26" spans="1:10">
      <c r="C26" s="773">
        <v>4</v>
      </c>
      <c r="D26" s="83" t="s">
        <v>232</v>
      </c>
      <c r="E26" s="957"/>
      <c r="F26" s="958"/>
      <c r="G26" s="548"/>
      <c r="H26" s="52"/>
    </row>
    <row r="27" spans="1:10">
      <c r="C27" s="773">
        <v>5</v>
      </c>
      <c r="D27" s="83" t="s">
        <v>233</v>
      </c>
      <c r="E27" s="957"/>
      <c r="F27" s="958"/>
      <c r="G27" s="548"/>
      <c r="H27" s="52"/>
    </row>
    <row r="28" spans="1:10">
      <c r="C28" s="773">
        <v>6</v>
      </c>
      <c r="D28" s="83" t="s">
        <v>234</v>
      </c>
      <c r="E28" s="957"/>
      <c r="F28" s="958"/>
      <c r="G28" s="548"/>
      <c r="H28" s="52"/>
      <c r="I28" s="52"/>
      <c r="J28" s="52"/>
    </row>
    <row r="29" spans="1:10">
      <c r="C29" s="773">
        <v>7</v>
      </c>
      <c r="D29" s="83" t="s">
        <v>235</v>
      </c>
      <c r="E29" s="957"/>
      <c r="F29" s="958"/>
      <c r="G29" s="548"/>
      <c r="H29" s="52"/>
      <c r="I29" s="52"/>
      <c r="J29" s="52"/>
    </row>
    <row r="30" spans="1:10">
      <c r="C30" s="773">
        <v>8</v>
      </c>
      <c r="D30" s="83" t="s">
        <v>236</v>
      </c>
      <c r="E30" s="957"/>
      <c r="F30" s="958"/>
      <c r="G30" s="548"/>
      <c r="H30" s="52"/>
      <c r="I30" s="52"/>
      <c r="J30" s="52"/>
    </row>
    <row r="31" spans="1:10">
      <c r="C31" s="773">
        <v>9</v>
      </c>
      <c r="D31" s="83" t="s">
        <v>237</v>
      </c>
      <c r="E31" s="957"/>
      <c r="F31" s="958"/>
      <c r="G31" s="548"/>
      <c r="H31" s="52"/>
    </row>
    <row r="32" spans="1:10">
      <c r="C32" s="773">
        <v>10</v>
      </c>
      <c r="D32" s="83" t="s">
        <v>238</v>
      </c>
      <c r="E32" s="957"/>
      <c r="F32" s="958"/>
      <c r="G32" s="548"/>
      <c r="H32" s="52"/>
    </row>
    <row r="33" spans="1:16">
      <c r="C33" s="773">
        <v>11</v>
      </c>
      <c r="D33" s="83" t="s">
        <v>239</v>
      </c>
      <c r="E33" s="957"/>
      <c r="F33" s="958"/>
      <c r="G33" s="548"/>
      <c r="H33" s="52"/>
    </row>
    <row r="34" spans="1:16" ht="15.75" thickBot="1">
      <c r="C34" s="774">
        <v>12</v>
      </c>
      <c r="D34" s="84" t="s">
        <v>240</v>
      </c>
      <c r="E34" s="959"/>
      <c r="F34" s="960"/>
      <c r="G34" s="549"/>
      <c r="H34" s="52"/>
    </row>
    <row r="35" spans="1:16" ht="24" customHeight="1" thickBot="1">
      <c r="C35" s="775" t="s">
        <v>206</v>
      </c>
      <c r="D35" s="56"/>
      <c r="E35" s="961">
        <f>SUM(E23:E34)</f>
        <v>0</v>
      </c>
      <c r="F35" s="962"/>
      <c r="G35" s="550">
        <f>SUM(G23:G34)</f>
        <v>0</v>
      </c>
      <c r="H35" s="52"/>
    </row>
    <row r="36" spans="1:16" ht="16.5" customHeight="1">
      <c r="C36" s="776" t="s">
        <v>251</v>
      </c>
      <c r="D36" s="964"/>
      <c r="E36" s="777" t="s">
        <v>241</v>
      </c>
      <c r="F36" s="963"/>
      <c r="G36" s="564"/>
      <c r="H36" s="52"/>
    </row>
    <row r="37" spans="1:16" ht="16.5" customHeight="1" thickBot="1">
      <c r="C37" s="778" t="s">
        <v>252</v>
      </c>
      <c r="D37" s="779"/>
      <c r="E37" s="780" t="s">
        <v>241</v>
      </c>
      <c r="F37" s="565"/>
      <c r="G37" s="561"/>
      <c r="H37" s="52"/>
    </row>
    <row r="38" spans="1:16" ht="24" customHeight="1" thickBot="1">
      <c r="A38" s="356"/>
      <c r="B38" s="771"/>
      <c r="C38" s="562" t="s">
        <v>820</v>
      </c>
      <c r="D38" s="563"/>
      <c r="E38" s="563"/>
      <c r="F38" s="563"/>
      <c r="G38" s="561"/>
      <c r="H38" s="52"/>
      <c r="I38" s="52"/>
    </row>
    <row r="39" spans="1:16" ht="15.75" customHeight="1">
      <c r="C39" s="1381" t="s">
        <v>1006</v>
      </c>
      <c r="D39" s="1382"/>
      <c r="E39" s="1382"/>
      <c r="F39" s="1382"/>
      <c r="G39" s="1383"/>
    </row>
    <row r="40" spans="1:16" ht="15.75" customHeight="1">
      <c r="C40" s="1384"/>
      <c r="D40" s="1385"/>
      <c r="E40" s="1385"/>
      <c r="F40" s="1385"/>
      <c r="G40" s="1386"/>
    </row>
    <row r="41" spans="1:16" ht="40.5" customHeight="1" thickBot="1">
      <c r="C41" s="1387"/>
      <c r="D41" s="1388"/>
      <c r="E41" s="1388"/>
      <c r="F41" s="1388"/>
      <c r="G41" s="1389"/>
    </row>
    <row r="42" spans="1:16" ht="15.75" thickBot="1">
      <c r="H42" s="52"/>
      <c r="I42" s="52"/>
      <c r="J42" s="52"/>
      <c r="K42" s="52"/>
      <c r="L42" s="52"/>
      <c r="M42" s="52"/>
      <c r="N42" s="52"/>
      <c r="O42" s="52"/>
      <c r="P42" s="52"/>
    </row>
    <row r="43" spans="1:16" ht="26.25" customHeight="1" thickBot="1">
      <c r="B43" s="51"/>
      <c r="C43" s="566" t="s">
        <v>936</v>
      </c>
      <c r="D43" s="533"/>
      <c r="E43" s="534"/>
      <c r="F43" s="534"/>
      <c r="G43" s="556"/>
      <c r="H43" s="52"/>
      <c r="I43" s="52"/>
      <c r="J43" s="52"/>
      <c r="K43" s="52"/>
      <c r="L43" s="52"/>
      <c r="M43" s="52"/>
      <c r="N43" s="52"/>
      <c r="O43" s="52"/>
      <c r="P43" s="52"/>
    </row>
    <row r="44" spans="1:16" s="55" customFormat="1" ht="120" customHeight="1" thickBot="1">
      <c r="C44" s="401"/>
      <c r="D44" s="1375" t="s">
        <v>937</v>
      </c>
      <c r="E44" s="1376"/>
      <c r="F44" s="1376"/>
      <c r="G44" s="1377"/>
      <c r="H44" s="52"/>
      <c r="I44" s="52"/>
      <c r="J44" s="52"/>
      <c r="K44" s="52"/>
      <c r="L44" s="52"/>
      <c r="M44" s="52"/>
      <c r="N44" s="52"/>
      <c r="O44" s="52"/>
      <c r="P44" s="52"/>
    </row>
    <row r="45" spans="1:16" ht="9" customHeight="1" thickBot="1">
      <c r="H45" s="52"/>
      <c r="I45" s="52"/>
      <c r="J45" s="52"/>
      <c r="K45" s="52"/>
      <c r="L45" s="52"/>
      <c r="M45" s="52"/>
      <c r="N45" s="52"/>
      <c r="O45" s="52"/>
      <c r="P45" s="52"/>
    </row>
    <row r="46" spans="1:16" ht="23.25" customHeight="1">
      <c r="B46" s="51"/>
      <c r="C46" s="553" t="s">
        <v>303</v>
      </c>
      <c r="D46" s="551"/>
      <c r="E46" s="552"/>
      <c r="F46" s="552"/>
      <c r="G46" s="556" t="s">
        <v>781</v>
      </c>
      <c r="H46" s="52"/>
      <c r="I46" s="52"/>
      <c r="J46" s="52"/>
      <c r="K46" s="52"/>
      <c r="L46" s="52"/>
      <c r="M46" s="52"/>
      <c r="N46" s="52"/>
      <c r="O46" s="52"/>
      <c r="P46" s="52"/>
    </row>
    <row r="47" spans="1:16" ht="54.75" customHeight="1" thickBot="1">
      <c r="A47" s="356"/>
      <c r="B47" s="356"/>
      <c r="C47" s="1369" t="s">
        <v>801</v>
      </c>
      <c r="D47" s="1370"/>
      <c r="E47" s="1370"/>
      <c r="F47" s="1370"/>
      <c r="G47" s="1371"/>
    </row>
    <row r="48" spans="1:16" ht="15" customHeight="1">
      <c r="B48" s="356"/>
      <c r="C48" s="1363" t="s">
        <v>940</v>
      </c>
      <c r="D48" s="1396" t="s">
        <v>778</v>
      </c>
      <c r="E48" s="1397"/>
      <c r="F48" s="1397"/>
      <c r="G48" s="1398"/>
    </row>
    <row r="49" spans="1:13" ht="24.75" customHeight="1" thickBot="1">
      <c r="B49" s="356"/>
      <c r="C49" s="1364"/>
      <c r="D49" s="1399"/>
      <c r="E49" s="1400"/>
      <c r="F49" s="1400"/>
      <c r="G49" s="1401"/>
    </row>
    <row r="50" spans="1:13" s="55" customFormat="1" ht="31.5" customHeight="1">
      <c r="C50" s="409"/>
      <c r="D50" s="1390"/>
      <c r="E50" s="1391"/>
      <c r="F50" s="1391"/>
      <c r="G50" s="1392"/>
    </row>
    <row r="51" spans="1:13" s="55" customFormat="1" ht="31.5" customHeight="1">
      <c r="C51" s="410"/>
      <c r="D51" s="1393"/>
      <c r="E51" s="1394"/>
      <c r="F51" s="1394"/>
      <c r="G51" s="1395"/>
    </row>
    <row r="52" spans="1:13" s="55" customFormat="1" ht="31.5" customHeight="1">
      <c r="C52" s="410"/>
      <c r="D52" s="1393"/>
      <c r="E52" s="1394"/>
      <c r="F52" s="1394"/>
      <c r="G52" s="1395"/>
    </row>
    <row r="53" spans="1:13" s="55" customFormat="1" ht="31.5" customHeight="1">
      <c r="C53" s="410"/>
      <c r="D53" s="1393"/>
      <c r="E53" s="1394"/>
      <c r="F53" s="1394"/>
      <c r="G53" s="1395"/>
    </row>
    <row r="54" spans="1:13" s="55" customFormat="1" ht="31.5" customHeight="1">
      <c r="C54" s="410"/>
      <c r="D54" s="1393"/>
      <c r="E54" s="1394"/>
      <c r="F54" s="1394"/>
      <c r="G54" s="1395"/>
    </row>
    <row r="55" spans="1:13" s="55" customFormat="1" ht="31.5" customHeight="1">
      <c r="C55" s="410"/>
      <c r="D55" s="1393"/>
      <c r="E55" s="1394"/>
      <c r="F55" s="1394"/>
      <c r="G55" s="1395"/>
    </row>
    <row r="56" spans="1:13" s="55" customFormat="1" ht="31.5" customHeight="1">
      <c r="C56" s="410"/>
      <c r="D56" s="1394"/>
      <c r="E56" s="1394"/>
      <c r="F56" s="1394"/>
      <c r="G56" s="1395"/>
    </row>
    <row r="57" spans="1:13" s="55" customFormat="1" ht="31.5" customHeight="1">
      <c r="C57" s="410"/>
      <c r="D57" s="1393"/>
      <c r="E57" s="1394"/>
      <c r="F57" s="1394"/>
      <c r="G57" s="1395"/>
    </row>
    <row r="58" spans="1:13" s="55" customFormat="1" ht="31.5" customHeight="1">
      <c r="C58" s="410"/>
      <c r="D58" s="1393"/>
      <c r="E58" s="1394"/>
      <c r="F58" s="1394"/>
      <c r="G58" s="1395"/>
    </row>
    <row r="59" spans="1:13" s="55" customFormat="1" ht="31.5" customHeight="1">
      <c r="C59" s="410"/>
      <c r="D59" s="1393"/>
      <c r="E59" s="1394"/>
      <c r="F59" s="1394"/>
      <c r="G59" s="1395"/>
    </row>
    <row r="60" spans="1:13" s="55" customFormat="1" ht="31.5" customHeight="1">
      <c r="C60" s="410"/>
      <c r="D60" s="1393"/>
      <c r="E60" s="1394"/>
      <c r="F60" s="1394"/>
      <c r="G60" s="1395"/>
    </row>
    <row r="61" spans="1:13" s="55" customFormat="1" ht="31.5" hidden="1" customHeight="1" thickBot="1">
      <c r="C61" s="411"/>
      <c r="D61" s="1404"/>
      <c r="E61" s="1405"/>
      <c r="F61" s="1405"/>
      <c r="G61" s="1406"/>
    </row>
    <row r="62" spans="1:13" s="55" customFormat="1" ht="6.75" customHeight="1" thickBot="1"/>
    <row r="63" spans="1:13" ht="20.25">
      <c r="A63" s="356"/>
      <c r="B63" s="356"/>
      <c r="C63" s="553" t="s">
        <v>776</v>
      </c>
      <c r="D63" s="530"/>
      <c r="E63" s="531"/>
      <c r="F63" s="531"/>
      <c r="G63" s="532"/>
      <c r="H63" s="356"/>
    </row>
    <row r="64" spans="1:13" ht="69" customHeight="1" thickBot="1">
      <c r="A64" s="356"/>
      <c r="B64" s="356"/>
      <c r="C64" s="1369" t="s">
        <v>840</v>
      </c>
      <c r="D64" s="1402"/>
      <c r="E64" s="1402"/>
      <c r="F64" s="1402"/>
      <c r="G64" s="1403"/>
      <c r="H64" s="356"/>
      <c r="I64" s="356"/>
      <c r="J64" s="356"/>
      <c r="K64" s="356"/>
      <c r="L64" s="356"/>
      <c r="M64" s="356"/>
    </row>
    <row r="65" spans="1:7" ht="19.5" thickBot="1">
      <c r="A65" s="356"/>
      <c r="B65" s="356"/>
      <c r="C65" s="1410" t="s">
        <v>777</v>
      </c>
      <c r="D65" s="568" t="s">
        <v>838</v>
      </c>
      <c r="E65" s="569"/>
      <c r="F65" s="568" t="s">
        <v>917</v>
      </c>
      <c r="G65" s="570"/>
    </row>
    <row r="66" spans="1:7" ht="15.75" thickBot="1">
      <c r="A66" s="356"/>
      <c r="B66" s="356"/>
      <c r="C66" s="1350"/>
      <c r="D66" s="541" t="s">
        <v>665</v>
      </c>
      <c r="E66" s="542" t="s">
        <v>837</v>
      </c>
      <c r="F66" s="541" t="s">
        <v>665</v>
      </c>
      <c r="G66" s="567" t="s">
        <v>837</v>
      </c>
    </row>
    <row r="67" spans="1:7">
      <c r="A67" s="356"/>
      <c r="B67" s="356"/>
      <c r="C67" s="393">
        <v>1</v>
      </c>
      <c r="D67" s="935"/>
      <c r="E67" s="936"/>
      <c r="F67" s="937"/>
      <c r="G67" s="938"/>
    </row>
    <row r="68" spans="1:7">
      <c r="A68" s="356"/>
      <c r="B68" s="356"/>
      <c r="C68" s="394">
        <f>C67+1</f>
        <v>2</v>
      </c>
      <c r="D68" s="939"/>
      <c r="E68" s="940"/>
      <c r="F68" s="941"/>
      <c r="G68" s="942"/>
    </row>
    <row r="69" spans="1:7">
      <c r="A69" s="356"/>
      <c r="B69" s="356"/>
      <c r="C69" s="394">
        <f t="shared" ref="C69:C90" si="0">C68+1</f>
        <v>3</v>
      </c>
      <c r="D69" s="939"/>
      <c r="E69" s="940"/>
      <c r="F69" s="941"/>
      <c r="G69" s="942"/>
    </row>
    <row r="70" spans="1:7">
      <c r="A70" s="356"/>
      <c r="B70" s="356"/>
      <c r="C70" s="394">
        <f t="shared" si="0"/>
        <v>4</v>
      </c>
      <c r="D70" s="939"/>
      <c r="E70" s="940"/>
      <c r="F70" s="941"/>
      <c r="G70" s="942"/>
    </row>
    <row r="71" spans="1:7">
      <c r="A71" s="356"/>
      <c r="B71" s="356"/>
      <c r="C71" s="394">
        <f t="shared" si="0"/>
        <v>5</v>
      </c>
      <c r="D71" s="939"/>
      <c r="E71" s="940"/>
      <c r="F71" s="941"/>
      <c r="G71" s="942"/>
    </row>
    <row r="72" spans="1:7">
      <c r="A72" s="356"/>
      <c r="B72" s="356"/>
      <c r="C72" s="394">
        <f t="shared" si="0"/>
        <v>6</v>
      </c>
      <c r="D72" s="939"/>
      <c r="E72" s="940"/>
      <c r="F72" s="941"/>
      <c r="G72" s="942"/>
    </row>
    <row r="73" spans="1:7">
      <c r="A73" s="356"/>
      <c r="B73" s="356"/>
      <c r="C73" s="394">
        <f t="shared" si="0"/>
        <v>7</v>
      </c>
      <c r="D73" s="939"/>
      <c r="E73" s="940"/>
      <c r="F73" s="941"/>
      <c r="G73" s="942"/>
    </row>
    <row r="74" spans="1:7">
      <c r="A74" s="356"/>
      <c r="B74" s="356"/>
      <c r="C74" s="394">
        <f t="shared" si="0"/>
        <v>8</v>
      </c>
      <c r="D74" s="939"/>
      <c r="E74" s="940"/>
      <c r="F74" s="941"/>
      <c r="G74" s="942"/>
    </row>
    <row r="75" spans="1:7">
      <c r="A75" s="356"/>
      <c r="B75" s="356"/>
      <c r="C75" s="394">
        <f t="shared" si="0"/>
        <v>9</v>
      </c>
      <c r="D75" s="939"/>
      <c r="E75" s="940"/>
      <c r="F75" s="941"/>
      <c r="G75" s="942"/>
    </row>
    <row r="76" spans="1:7">
      <c r="A76" s="356"/>
      <c r="B76" s="356"/>
      <c r="C76" s="394">
        <f t="shared" si="0"/>
        <v>10</v>
      </c>
      <c r="D76" s="939"/>
      <c r="E76" s="940"/>
      <c r="F76" s="941"/>
      <c r="G76" s="942"/>
    </row>
    <row r="77" spans="1:7">
      <c r="A77" s="356"/>
      <c r="B77" s="356"/>
      <c r="C77" s="394">
        <f t="shared" si="0"/>
        <v>11</v>
      </c>
      <c r="D77" s="939"/>
      <c r="E77" s="940"/>
      <c r="F77" s="941"/>
      <c r="G77" s="942"/>
    </row>
    <row r="78" spans="1:7">
      <c r="A78" s="356"/>
      <c r="B78" s="356"/>
      <c r="C78" s="394">
        <f t="shared" si="0"/>
        <v>12</v>
      </c>
      <c r="D78" s="939"/>
      <c r="E78" s="940"/>
      <c r="F78" s="941"/>
      <c r="G78" s="942"/>
    </row>
    <row r="79" spans="1:7">
      <c r="A79" s="356"/>
      <c r="B79" s="356"/>
      <c r="C79" s="394">
        <f t="shared" si="0"/>
        <v>13</v>
      </c>
      <c r="D79" s="939"/>
      <c r="E79" s="940"/>
      <c r="F79" s="941"/>
      <c r="G79" s="942"/>
    </row>
    <row r="80" spans="1:7">
      <c r="A80" s="356"/>
      <c r="B80" s="356"/>
      <c r="C80" s="394">
        <f t="shared" si="0"/>
        <v>14</v>
      </c>
      <c r="D80" s="939"/>
      <c r="E80" s="940"/>
      <c r="F80" s="941"/>
      <c r="G80" s="942"/>
    </row>
    <row r="81" spans="1:7">
      <c r="A81" s="356"/>
      <c r="B81" s="356"/>
      <c r="C81" s="394">
        <f t="shared" si="0"/>
        <v>15</v>
      </c>
      <c r="D81" s="939"/>
      <c r="E81" s="940"/>
      <c r="F81" s="941"/>
      <c r="G81" s="942"/>
    </row>
    <row r="82" spans="1:7">
      <c r="A82" s="356"/>
      <c r="B82" s="356"/>
      <c r="C82" s="394">
        <f t="shared" si="0"/>
        <v>16</v>
      </c>
      <c r="D82" s="939"/>
      <c r="E82" s="940"/>
      <c r="F82" s="941"/>
      <c r="G82" s="942"/>
    </row>
    <row r="83" spans="1:7">
      <c r="A83" s="356"/>
      <c r="B83" s="356"/>
      <c r="C83" s="394">
        <f t="shared" si="0"/>
        <v>17</v>
      </c>
      <c r="D83" s="939"/>
      <c r="E83" s="940"/>
      <c r="F83" s="941"/>
      <c r="G83" s="942"/>
    </row>
    <row r="84" spans="1:7">
      <c r="A84" s="356"/>
      <c r="B84" s="356"/>
      <c r="C84" s="394">
        <f t="shared" si="0"/>
        <v>18</v>
      </c>
      <c r="D84" s="939"/>
      <c r="E84" s="940"/>
      <c r="F84" s="941"/>
      <c r="G84" s="942"/>
    </row>
    <row r="85" spans="1:7">
      <c r="A85" s="356"/>
      <c r="B85" s="356"/>
      <c r="C85" s="394">
        <f t="shared" si="0"/>
        <v>19</v>
      </c>
      <c r="D85" s="939"/>
      <c r="E85" s="940"/>
      <c r="F85" s="941"/>
      <c r="G85" s="942"/>
    </row>
    <row r="86" spans="1:7">
      <c r="A86" s="356"/>
      <c r="B86" s="356"/>
      <c r="C86" s="394">
        <f t="shared" si="0"/>
        <v>20</v>
      </c>
      <c r="D86" s="939"/>
      <c r="E86" s="940"/>
      <c r="F86" s="941"/>
      <c r="G86" s="942"/>
    </row>
    <row r="87" spans="1:7">
      <c r="A87" s="356"/>
      <c r="B87" s="356"/>
      <c r="C87" s="394">
        <f t="shared" si="0"/>
        <v>21</v>
      </c>
      <c r="D87" s="939"/>
      <c r="E87" s="940"/>
      <c r="F87" s="941"/>
      <c r="G87" s="942"/>
    </row>
    <row r="88" spans="1:7">
      <c r="A88" s="356"/>
      <c r="B88" s="356"/>
      <c r="C88" s="394">
        <f t="shared" si="0"/>
        <v>22</v>
      </c>
      <c r="D88" s="939"/>
      <c r="E88" s="940"/>
      <c r="F88" s="941"/>
      <c r="G88" s="942"/>
    </row>
    <row r="89" spans="1:7">
      <c r="A89" s="356"/>
      <c r="B89" s="356"/>
      <c r="C89" s="394">
        <f t="shared" si="0"/>
        <v>23</v>
      </c>
      <c r="D89" s="939"/>
      <c r="E89" s="940"/>
      <c r="F89" s="941"/>
      <c r="G89" s="942"/>
    </row>
    <row r="90" spans="1:7" ht="15.75" thickBot="1">
      <c r="A90" s="356"/>
      <c r="B90" s="356"/>
      <c r="C90" s="395">
        <f t="shared" si="0"/>
        <v>24</v>
      </c>
      <c r="D90" s="943"/>
      <c r="E90" s="944"/>
      <c r="F90" s="945"/>
      <c r="G90" s="946"/>
    </row>
    <row r="91" spans="1:7" ht="18" customHeight="1" thickBot="1">
      <c r="A91" s="356"/>
      <c r="B91" s="356"/>
      <c r="C91" s="766" t="s">
        <v>918</v>
      </c>
      <c r="D91" s="767"/>
      <c r="E91" s="767"/>
      <c r="F91" s="767"/>
      <c r="G91" s="768"/>
    </row>
    <row r="92" spans="1:7" ht="17.25" customHeight="1" thickBot="1">
      <c r="A92" s="356"/>
      <c r="B92" s="356"/>
      <c r="C92" s="1407" t="s">
        <v>779</v>
      </c>
      <c r="D92" s="1408"/>
      <c r="E92" s="1408"/>
      <c r="F92" s="1408"/>
      <c r="G92" s="1409"/>
    </row>
    <row r="93" spans="1:7" ht="27.75" customHeight="1">
      <c r="A93" s="356"/>
      <c r="B93" s="356"/>
      <c r="C93" s="1381"/>
      <c r="D93" s="1382"/>
      <c r="E93" s="1382"/>
      <c r="F93" s="1382"/>
      <c r="G93" s="1383"/>
    </row>
    <row r="94" spans="1:7" ht="27.75" customHeight="1">
      <c r="A94" s="356"/>
      <c r="B94" s="356"/>
      <c r="C94" s="1384"/>
      <c r="D94" s="1385"/>
      <c r="E94" s="1385"/>
      <c r="F94" s="1385"/>
      <c r="G94" s="1386"/>
    </row>
    <row r="95" spans="1:7" ht="17.25" customHeight="1" thickBot="1">
      <c r="A95" s="356"/>
      <c r="B95" s="356"/>
      <c r="C95" s="1387"/>
      <c r="D95" s="1388"/>
      <c r="E95" s="1388"/>
      <c r="F95" s="1388"/>
      <c r="G95" s="1389"/>
    </row>
    <row r="96" spans="1:7">
      <c r="A96" s="356"/>
      <c r="B96" s="356"/>
    </row>
  </sheetData>
  <sheetProtection algorithmName="SHA-512" hashValue="zYquJVeEvYecjVxP/w/OanQ9BWM3x/69j3aI/+OoDZy+6DsSbVe8kyc02ZMOdc3zEqAk6hN3eYquNapDTXqpWA==" saltValue="kZ44NgNBvSHfrMUus5gBAg==" spinCount="100000" sheet="1" objects="1" scenarios="1"/>
  <customSheetViews>
    <customSheetView guid="{C56B3D6B-3B98-4A17-BD3C-B9F218E372DD}" showPageBreaks="1" showGridLines="0" printArea="1" topLeftCell="A10">
      <selection activeCell="A63" sqref="A63:B64"/>
      <rowBreaks count="2" manualBreakCount="2">
        <brk id="41" max="16383" man="1"/>
        <brk id="61" max="16383" man="1"/>
      </rowBreaks>
      <pageMargins left="0.7" right="0.7" top="0.75" bottom="0.75" header="0.3" footer="0.3"/>
      <printOptions horizontalCentered="1"/>
      <pageSetup scale="77" fitToHeight="3" orientation="portrait" r:id="rId1"/>
    </customSheetView>
    <customSheetView guid="{108BB875-1A79-407F-97F6-6D743F46DF3B}" showPageBreaks="1" showGridLines="0" printArea="1" topLeftCell="A25">
      <selection activeCell="C39" sqref="C39:F39"/>
      <rowBreaks count="2" manualBreakCount="2">
        <brk id="41" max="16383" man="1"/>
        <brk id="61" max="16383" man="1"/>
      </rowBreaks>
      <pageMargins left="0.7" right="0.7" top="0.75" bottom="0.75" header="0.3" footer="0.3"/>
      <printOptions horizontalCentered="1"/>
      <pageSetup scale="77" fitToHeight="3" orientation="portrait" r:id="rId2"/>
    </customSheetView>
  </customSheetViews>
  <mergeCells count="41">
    <mergeCell ref="C93:G95"/>
    <mergeCell ref="C64:G64"/>
    <mergeCell ref="D59:G59"/>
    <mergeCell ref="D60:G60"/>
    <mergeCell ref="D61:G61"/>
    <mergeCell ref="C92:G92"/>
    <mergeCell ref="C65:C66"/>
    <mergeCell ref="D54:G54"/>
    <mergeCell ref="D55:G55"/>
    <mergeCell ref="D56:G56"/>
    <mergeCell ref="D57:G57"/>
    <mergeCell ref="D58:G58"/>
    <mergeCell ref="D50:G50"/>
    <mergeCell ref="D51:G51"/>
    <mergeCell ref="D52:G52"/>
    <mergeCell ref="D53:G53"/>
    <mergeCell ref="D48:G49"/>
    <mergeCell ref="B2:F2"/>
    <mergeCell ref="C48:C49"/>
    <mergeCell ref="C21:C22"/>
    <mergeCell ref="C11:D11"/>
    <mergeCell ref="C12:D12"/>
    <mergeCell ref="C13:D13"/>
    <mergeCell ref="C14:D14"/>
    <mergeCell ref="C15:D15"/>
    <mergeCell ref="C16:D16"/>
    <mergeCell ref="C6:D6"/>
    <mergeCell ref="C7:D7"/>
    <mergeCell ref="C47:G47"/>
    <mergeCell ref="C18:G18"/>
    <mergeCell ref="D44:G44"/>
    <mergeCell ref="E6:G6"/>
    <mergeCell ref="C39:G41"/>
    <mergeCell ref="D21:D22"/>
    <mergeCell ref="E7:G7"/>
    <mergeCell ref="E14:G14"/>
    <mergeCell ref="E15:G15"/>
    <mergeCell ref="E16:G16"/>
    <mergeCell ref="C8:D8"/>
    <mergeCell ref="C9:D9"/>
    <mergeCell ref="C10:D10"/>
  </mergeCells>
  <dataValidations count="5">
    <dataValidation type="list" errorStyle="information" allowBlank="1" showInputMessage="1" sqref="D23:D34" xr:uid="{00000000-0002-0000-0400-000000000000}">
      <formula1>Choose_Month</formula1>
    </dataValidation>
    <dataValidation type="list" errorStyle="information" allowBlank="1" showInputMessage="1" sqref="D36:D37" xr:uid="{00000000-0002-0000-0400-000001000000}">
      <formula1>Choose_Fuel2</formula1>
    </dataValidation>
    <dataValidation type="whole" allowBlank="1" showInputMessage="1" showErrorMessage="1" sqref="E12" xr:uid="{00000000-0002-0000-0400-000002000000}">
      <formula1>0</formula1>
      <formula2>500</formula2>
    </dataValidation>
    <dataValidation type="decimal" allowBlank="1" showInputMessage="1" showErrorMessage="1" error="Please enter the SF of this building in numeric format." sqref="E11" xr:uid="{00000000-0002-0000-0400-000003000000}">
      <formula1>0</formula1>
      <formula2>100000000</formula2>
    </dataValidation>
    <dataValidation type="list" allowBlank="1" showInputMessage="1" showErrorMessage="1" sqref="E13" xr:uid="{00000000-0002-0000-0400-000004000000}">
      <formula1>Choose_OwnRent</formula1>
    </dataValidation>
  </dataValidations>
  <printOptions horizontalCentered="1"/>
  <pageMargins left="0.7" right="0.7" top="0.35" bottom="0.28000000000000003" header="0.3" footer="0.3"/>
  <pageSetup scale="70" fitToHeight="3" orientation="portrait" r:id="rId3"/>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50"/>
  </sheetPr>
  <dimension ref="B3:T4"/>
  <sheetViews>
    <sheetView showGridLines="0" showRowColHeaders="0" zoomScaleNormal="100" zoomScaleSheetLayoutView="100" workbookViewId="0">
      <selection activeCell="D1" sqref="D1"/>
    </sheetView>
  </sheetViews>
  <sheetFormatPr defaultRowHeight="15"/>
  <cols>
    <col min="1" max="1" width="5.7109375" customWidth="1"/>
    <col min="2" max="6" width="18.42578125" customWidth="1"/>
    <col min="7" max="8" width="0.5703125" customWidth="1"/>
    <col min="9" max="13" width="18.42578125" customWidth="1"/>
    <col min="14" max="15" width="0.5703125" customWidth="1"/>
    <col min="16" max="21" width="18.42578125" customWidth="1"/>
  </cols>
  <sheetData>
    <row r="3" spans="2:20" s="55" customFormat="1" ht="36.75" customHeight="1">
      <c r="B3" s="1411" t="s">
        <v>919</v>
      </c>
      <c r="C3" s="1411"/>
      <c r="D3" s="1411"/>
      <c r="E3" s="1411"/>
      <c r="F3" s="571" t="s">
        <v>264</v>
      </c>
      <c r="I3" s="1411" t="s">
        <v>920</v>
      </c>
      <c r="J3" s="1411"/>
      <c r="K3" s="1411"/>
      <c r="L3" s="1411"/>
      <c r="M3" s="572" t="s">
        <v>265</v>
      </c>
      <c r="P3" s="1411" t="s">
        <v>921</v>
      </c>
      <c r="Q3" s="1411"/>
      <c r="R3" s="1411"/>
      <c r="S3" s="1411"/>
      <c r="T3" s="572" t="s">
        <v>266</v>
      </c>
    </row>
    <row r="4" spans="2:20" ht="5.45" customHeight="1"/>
  </sheetData>
  <sheetProtection algorithmName="SHA-512" hashValue="S68BTpCC8RINoHl93QG1lJ0G+vmhRw2rgso/Rj43HK5EUhMm0cAT5VVzPAWA9m2Ze9E9QVD+eQ6gwrZsGpp5hQ==" saltValue="b3Ka8RWeDMdtgZCr33bqQA==" spinCount="100000" sheet="1" objects="1" scenarios="1"/>
  <customSheetViews>
    <customSheetView guid="{C56B3D6B-3B98-4A17-BD3C-B9F218E372DD}" showPageBreaks="1" showGridLines="0" showRowCol="0" printArea="1" hiddenColumns="1" view="pageBreakPreview">
      <selection activeCell="T3" sqref="T3"/>
      <pageMargins left="0.7" right="0.53" top="0.41" bottom="0.41" header="0.3" footer="0.24"/>
      <printOptions horizontalCentered="1"/>
      <pageSetup orientation="portrait" r:id="rId1"/>
      <headerFooter>
        <oddFooter>&amp;R6-&amp;P</oddFooter>
      </headerFooter>
    </customSheetView>
    <customSheetView guid="{108BB875-1A79-407F-97F6-6D743F46DF3B}" showPageBreaks="1" showGridLines="0" showRowCol="0" printArea="1" hiddenColumns="1" view="pageBreakPreview">
      <selection activeCell="T3" sqref="T3"/>
      <pageMargins left="0.7" right="0.53" top="0.41" bottom="0.41" header="0.3" footer="0.24"/>
      <printOptions horizontalCentered="1"/>
      <pageSetup orientation="portrait" r:id="rId2"/>
      <headerFooter>
        <oddFooter>&amp;R6-&amp;P</oddFooter>
      </headerFooter>
    </customSheetView>
  </customSheetViews>
  <mergeCells count="3">
    <mergeCell ref="B3:E3"/>
    <mergeCell ref="I3:L3"/>
    <mergeCell ref="P3:S3"/>
  </mergeCells>
  <printOptions horizontalCentered="1"/>
  <pageMargins left="0.7" right="0.53" top="0.41" bottom="0.41" header="0.3" footer="0.24"/>
  <pageSetup scale="99" orientation="portrait" r:id="rId3"/>
  <headerFooter>
    <oddFooter>&amp;R6-&amp;P</oddFooter>
  </headerFooter>
  <colBreaks count="2" manualBreakCount="2">
    <brk id="7" min="2" max="48" man="1"/>
    <brk id="14" min="2" max="48"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50"/>
  </sheetPr>
  <dimension ref="A2:AP56"/>
  <sheetViews>
    <sheetView showGridLines="0" topLeftCell="C1" zoomScaleNormal="100" zoomScaleSheetLayoutView="100" workbookViewId="0">
      <selection activeCell="D7" sqref="D7:E7"/>
    </sheetView>
  </sheetViews>
  <sheetFormatPr defaultColWidth="9.28515625" defaultRowHeight="14.25"/>
  <cols>
    <col min="1" max="1" width="3.7109375" style="507" customWidth="1"/>
    <col min="2" max="2" width="2.7109375" style="507" customWidth="1"/>
    <col min="3" max="3" width="14.42578125" style="507" customWidth="1"/>
    <col min="4" max="4" width="11" style="507" customWidth="1"/>
    <col min="5" max="5" width="9.42578125" style="507" customWidth="1"/>
    <col min="6" max="9" width="15.5703125" style="507" customWidth="1"/>
    <col min="10" max="10" width="12.7109375" style="507" customWidth="1"/>
    <col min="11" max="11" width="2.7109375" style="507" customWidth="1"/>
    <col min="12" max="12" width="2.5703125" style="615" customWidth="1"/>
    <col min="13" max="13" width="12.5703125" style="507" customWidth="1"/>
    <col min="14" max="14" width="12.7109375" style="507" customWidth="1"/>
    <col min="15" max="15" width="9.7109375" style="507" customWidth="1"/>
    <col min="16" max="16" width="16.5703125" style="507" customWidth="1"/>
    <col min="17" max="17" width="20.42578125" style="507" customWidth="1"/>
    <col min="18" max="18" width="22.28515625" style="507" customWidth="1"/>
    <col min="19" max="19" width="11.28515625" style="507" customWidth="1"/>
    <col min="20" max="20" width="2.7109375" style="507" customWidth="1"/>
    <col min="21" max="21" width="2.42578125" style="507" customWidth="1"/>
    <col min="22" max="22" width="5" style="507" customWidth="1"/>
    <col min="23" max="23" width="13.5703125" style="507" customWidth="1"/>
    <col min="24" max="24" width="12.42578125" style="507" customWidth="1"/>
    <col min="25" max="25" width="19.5703125" style="507" customWidth="1"/>
    <col min="26" max="26" width="18.7109375" style="507" customWidth="1"/>
    <col min="27" max="27" width="18.28515625" style="507" customWidth="1"/>
    <col min="28" max="28" width="14" style="507" customWidth="1"/>
    <col min="29" max="29" width="11.7109375" style="507" customWidth="1"/>
    <col min="30" max="30" width="10.5703125" style="507" customWidth="1"/>
    <col min="31" max="31" width="2.7109375" style="507" customWidth="1"/>
    <col min="32" max="32" width="2.42578125" style="507" customWidth="1"/>
    <col min="33" max="33" width="4.7109375" style="507" customWidth="1"/>
    <col min="34" max="34" width="13.28515625" style="507" customWidth="1"/>
    <col min="35" max="35" width="13.5703125" style="507" customWidth="1"/>
    <col min="36" max="38" width="19.5703125" style="507" customWidth="1"/>
    <col min="39" max="39" width="14" style="507" customWidth="1"/>
    <col min="40" max="40" width="13.28515625" style="507" customWidth="1"/>
    <col min="41" max="41" width="6.42578125" style="507" customWidth="1"/>
    <col min="42" max="42" width="2.7109375" style="507" customWidth="1"/>
    <col min="43" max="16384" width="9.28515625" style="507"/>
  </cols>
  <sheetData>
    <row r="2" spans="1:42" ht="6" customHeight="1" thickBot="1">
      <c r="A2" s="615"/>
    </row>
    <row r="3" spans="1:42" ht="10.5" customHeight="1">
      <c r="A3" s="615"/>
      <c r="B3" s="616"/>
      <c r="C3" s="617"/>
      <c r="D3" s="617"/>
      <c r="E3" s="617"/>
      <c r="F3" s="617"/>
      <c r="G3" s="617"/>
      <c r="H3" s="618"/>
      <c r="I3" s="617"/>
      <c r="J3" s="617"/>
      <c r="K3" s="619"/>
      <c r="L3" s="620"/>
      <c r="M3" s="617"/>
      <c r="N3" s="617"/>
      <c r="O3" s="617"/>
      <c r="P3" s="617"/>
      <c r="Q3" s="617"/>
      <c r="R3" s="617"/>
      <c r="S3" s="617"/>
      <c r="T3" s="619"/>
      <c r="V3" s="616"/>
      <c r="W3" s="617"/>
      <c r="X3" s="617"/>
      <c r="Y3" s="617"/>
      <c r="Z3" s="617"/>
      <c r="AA3" s="617"/>
      <c r="AB3" s="617"/>
      <c r="AC3" s="617"/>
      <c r="AD3" s="617"/>
      <c r="AE3" s="619"/>
      <c r="AG3" s="616"/>
      <c r="AH3" s="617"/>
      <c r="AI3" s="617"/>
      <c r="AJ3" s="617"/>
      <c r="AK3" s="617"/>
      <c r="AL3" s="617"/>
      <c r="AM3" s="617"/>
      <c r="AN3" s="617"/>
      <c r="AO3" s="617"/>
      <c r="AP3" s="619"/>
    </row>
    <row r="4" spans="1:42" s="641" customFormat="1" ht="22.5">
      <c r="A4" s="770"/>
      <c r="B4" s="642"/>
      <c r="C4" s="573" t="s">
        <v>259</v>
      </c>
      <c r="D4" s="573"/>
      <c r="E4" s="573"/>
      <c r="F4" s="573"/>
      <c r="G4" s="573"/>
      <c r="H4" s="573"/>
      <c r="I4" s="573"/>
      <c r="J4" s="574"/>
      <c r="K4" s="575" t="s">
        <v>245</v>
      </c>
      <c r="L4" s="642"/>
      <c r="M4" s="576" t="s">
        <v>281</v>
      </c>
      <c r="N4" s="574"/>
      <c r="O4" s="574"/>
      <c r="P4" s="574"/>
      <c r="Q4" s="574"/>
      <c r="R4" s="574"/>
      <c r="S4" s="574"/>
      <c r="T4" s="575" t="s">
        <v>717</v>
      </c>
      <c r="V4" s="642"/>
      <c r="W4" s="576" t="s">
        <v>209</v>
      </c>
      <c r="X4" s="576"/>
      <c r="Y4" s="576"/>
      <c r="Z4" s="576"/>
      <c r="AA4" s="576"/>
      <c r="AB4" s="574"/>
      <c r="AC4" s="574"/>
      <c r="AD4" s="574"/>
      <c r="AE4" s="575" t="s">
        <v>274</v>
      </c>
      <c r="AG4" s="643"/>
      <c r="AH4" s="576" t="s">
        <v>211</v>
      </c>
      <c r="AI4" s="576"/>
      <c r="AJ4" s="576"/>
      <c r="AK4" s="576"/>
      <c r="AL4" s="576"/>
      <c r="AM4" s="574"/>
      <c r="AN4" s="574"/>
      <c r="AO4" s="574"/>
      <c r="AP4" s="575" t="s">
        <v>275</v>
      </c>
    </row>
    <row r="5" spans="1:42" ht="12" customHeight="1" thickBot="1">
      <c r="A5" s="615"/>
      <c r="B5" s="475"/>
      <c r="C5" s="42"/>
      <c r="D5" s="42"/>
      <c r="E5" s="42"/>
      <c r="F5" s="442"/>
      <c r="G5" s="442"/>
      <c r="H5" s="442"/>
      <c r="I5" s="610"/>
      <c r="J5" s="402"/>
      <c r="K5" s="404"/>
      <c r="L5" s="412"/>
      <c r="M5" s="402"/>
      <c r="N5" s="402"/>
      <c r="O5" s="402"/>
      <c r="P5" s="402"/>
      <c r="Q5" s="402"/>
      <c r="R5" s="402"/>
      <c r="S5" s="402"/>
      <c r="T5" s="404"/>
      <c r="U5" s="44"/>
      <c r="V5" s="407"/>
      <c r="W5" s="402"/>
      <c r="X5" s="402"/>
      <c r="Y5" s="402"/>
      <c r="Z5" s="402"/>
      <c r="AA5" s="402"/>
      <c r="AB5" s="402"/>
      <c r="AC5" s="402"/>
      <c r="AD5" s="402"/>
      <c r="AE5" s="404"/>
      <c r="AF5" s="44"/>
      <c r="AG5" s="407"/>
      <c r="AH5" s="402"/>
      <c r="AI5" s="402"/>
      <c r="AJ5" s="402"/>
      <c r="AK5" s="402"/>
      <c r="AL5" s="402"/>
      <c r="AM5" s="402"/>
      <c r="AN5" s="402"/>
      <c r="AO5" s="402"/>
      <c r="AP5" s="404"/>
    </row>
    <row r="6" spans="1:42" ht="25.5" customHeight="1">
      <c r="A6" s="615"/>
      <c r="B6" s="781"/>
      <c r="C6" s="668" t="s">
        <v>975</v>
      </c>
      <c r="D6" s="646"/>
      <c r="E6" s="646"/>
      <c r="F6" s="646"/>
      <c r="G6" s="646"/>
      <c r="H6" s="646"/>
      <c r="I6" s="646"/>
      <c r="J6" s="648"/>
      <c r="K6" s="474"/>
      <c r="L6" s="483"/>
      <c r="M6" s="1455" t="s">
        <v>806</v>
      </c>
      <c r="N6" s="1460"/>
      <c r="O6" s="1467"/>
      <c r="P6" s="1468"/>
      <c r="Q6" s="1468"/>
      <c r="R6" s="1468"/>
      <c r="S6" s="1469"/>
      <c r="T6" s="408"/>
      <c r="V6" s="475"/>
      <c r="W6" s="1428" t="s">
        <v>210</v>
      </c>
      <c r="X6" s="1429"/>
      <c r="Y6" s="1508"/>
      <c r="Z6" s="1508"/>
      <c r="AA6" s="1508"/>
      <c r="AB6" s="1509"/>
      <c r="AC6" s="1509"/>
      <c r="AD6" s="1510"/>
      <c r="AE6" s="408"/>
      <c r="AG6" s="475"/>
      <c r="AH6" s="1565" t="s">
        <v>261</v>
      </c>
      <c r="AI6" s="1566"/>
      <c r="AJ6" s="1553"/>
      <c r="AK6" s="1553"/>
      <c r="AL6" s="1553"/>
      <c r="AM6" s="1554"/>
      <c r="AN6" s="1554"/>
      <c r="AO6" s="1555"/>
      <c r="AP6" s="408"/>
    </row>
    <row r="7" spans="1:42" ht="20.25" customHeight="1" thickBot="1">
      <c r="A7" s="615"/>
      <c r="B7" s="781"/>
      <c r="C7" s="587" t="s">
        <v>199</v>
      </c>
      <c r="D7" s="1433"/>
      <c r="E7" s="1434"/>
      <c r="F7" s="649" t="s">
        <v>929</v>
      </c>
      <c r="G7" s="588"/>
      <c r="H7" s="846"/>
      <c r="I7" s="588" t="s">
        <v>208</v>
      </c>
      <c r="J7" s="845">
        <f>D7-H7</f>
        <v>0</v>
      </c>
      <c r="K7" s="474"/>
      <c r="L7" s="483"/>
      <c r="M7" s="1461"/>
      <c r="N7" s="1462"/>
      <c r="O7" s="1470"/>
      <c r="P7" s="1471"/>
      <c r="Q7" s="1471"/>
      <c r="R7" s="1471"/>
      <c r="S7" s="1472"/>
      <c r="T7" s="408"/>
      <c r="V7" s="475"/>
      <c r="W7" s="1424" t="s">
        <v>212</v>
      </c>
      <c r="X7" s="1430"/>
      <c r="Y7" s="1488"/>
      <c r="Z7" s="1488"/>
      <c r="AA7" s="1488"/>
      <c r="AB7" s="1489"/>
      <c r="AC7" s="1489"/>
      <c r="AD7" s="1490"/>
      <c r="AE7" s="408"/>
      <c r="AG7" s="475"/>
      <c r="AH7" s="1556" t="s">
        <v>215</v>
      </c>
      <c r="AI7" s="1567"/>
      <c r="AJ7" s="1485"/>
      <c r="AK7" s="1485"/>
      <c r="AL7" s="1485"/>
      <c r="AM7" s="1568"/>
      <c r="AN7" s="1568"/>
      <c r="AO7" s="1569"/>
      <c r="AP7" s="408"/>
    </row>
    <row r="8" spans="1:42" ht="24.75" customHeight="1">
      <c r="A8" s="615"/>
      <c r="B8" s="781"/>
      <c r="C8" s="668" t="s">
        <v>939</v>
      </c>
      <c r="D8" s="646"/>
      <c r="E8" s="646"/>
      <c r="F8" s="650"/>
      <c r="G8" s="647"/>
      <c r="H8" s="647"/>
      <c r="I8" s="646"/>
      <c r="J8" s="648"/>
      <c r="K8" s="474"/>
      <c r="L8" s="483"/>
      <c r="M8" s="1461"/>
      <c r="N8" s="1462"/>
      <c r="O8" s="1470"/>
      <c r="P8" s="1471"/>
      <c r="Q8" s="1471"/>
      <c r="R8" s="1471"/>
      <c r="S8" s="1472"/>
      <c r="T8" s="408"/>
      <c r="V8" s="475"/>
      <c r="W8" s="1424" t="s">
        <v>216</v>
      </c>
      <c r="X8" s="1425"/>
      <c r="Y8" s="1488"/>
      <c r="Z8" s="1488"/>
      <c r="AA8" s="1488"/>
      <c r="AB8" s="1489"/>
      <c r="AC8" s="1489"/>
      <c r="AD8" s="1490"/>
      <c r="AE8" s="408"/>
      <c r="AG8" s="475"/>
      <c r="AH8" s="1556" t="s">
        <v>216</v>
      </c>
      <c r="AI8" s="1557"/>
      <c r="AJ8" s="1485"/>
      <c r="AK8" s="1485"/>
      <c r="AL8" s="1485"/>
      <c r="AM8" s="1486"/>
      <c r="AN8" s="1486"/>
      <c r="AO8" s="1487"/>
      <c r="AP8" s="408"/>
    </row>
    <row r="9" spans="1:42" ht="20.25" customHeight="1" thickBot="1">
      <c r="A9" s="615"/>
      <c r="B9" s="621"/>
      <c r="C9" s="587" t="s">
        <v>199</v>
      </c>
      <c r="D9" s="1431"/>
      <c r="E9" s="1432"/>
      <c r="F9" s="649" t="s">
        <v>929</v>
      </c>
      <c r="G9" s="588"/>
      <c r="H9" s="966"/>
      <c r="I9" s="588" t="s">
        <v>208</v>
      </c>
      <c r="J9" s="845">
        <f>D9-H9</f>
        <v>0</v>
      </c>
      <c r="K9" s="479"/>
      <c r="L9" s="483"/>
      <c r="M9" s="1463"/>
      <c r="N9" s="1464"/>
      <c r="O9" s="1470"/>
      <c r="P9" s="1471"/>
      <c r="Q9" s="1471"/>
      <c r="R9" s="1471"/>
      <c r="S9" s="1472"/>
      <c r="T9" s="408"/>
      <c r="V9" s="475"/>
      <c r="W9" s="1426"/>
      <c r="X9" s="1427"/>
      <c r="Y9" s="1489"/>
      <c r="Z9" s="1489"/>
      <c r="AA9" s="1489"/>
      <c r="AB9" s="1489"/>
      <c r="AC9" s="1489"/>
      <c r="AD9" s="1490"/>
      <c r="AE9" s="408"/>
      <c r="AG9" s="475"/>
      <c r="AH9" s="1558"/>
      <c r="AI9" s="1559"/>
      <c r="AJ9" s="1486"/>
      <c r="AK9" s="1486"/>
      <c r="AL9" s="1486"/>
      <c r="AM9" s="1486"/>
      <c r="AN9" s="1486"/>
      <c r="AO9" s="1487"/>
      <c r="AP9" s="408"/>
    </row>
    <row r="10" spans="1:42" ht="32.25" customHeight="1">
      <c r="A10" s="615"/>
      <c r="B10" s="483"/>
      <c r="C10" s="1455" t="s">
        <v>190</v>
      </c>
      <c r="D10" s="1436"/>
      <c r="E10" s="1436"/>
      <c r="F10" s="1436"/>
      <c r="G10" s="591"/>
      <c r="H10" s="1435" t="s">
        <v>272</v>
      </c>
      <c r="I10" s="1436"/>
      <c r="J10" s="1437"/>
      <c r="K10" s="479"/>
      <c r="L10" s="483"/>
      <c r="M10" s="1463"/>
      <c r="N10" s="1464"/>
      <c r="O10" s="1470"/>
      <c r="P10" s="1471"/>
      <c r="Q10" s="1471"/>
      <c r="R10" s="1471"/>
      <c r="S10" s="1472"/>
      <c r="T10" s="408"/>
      <c r="V10" s="475"/>
      <c r="W10" s="1424" t="s">
        <v>217</v>
      </c>
      <c r="X10" s="1425"/>
      <c r="Y10" s="1488"/>
      <c r="Z10" s="1488"/>
      <c r="AA10" s="1488"/>
      <c r="AB10" s="1489"/>
      <c r="AC10" s="1489"/>
      <c r="AD10" s="1490"/>
      <c r="AE10" s="408"/>
      <c r="AG10" s="475"/>
      <c r="AH10" s="1556" t="s">
        <v>217</v>
      </c>
      <c r="AI10" s="1557"/>
      <c r="AJ10" s="1485"/>
      <c r="AK10" s="1485"/>
      <c r="AL10" s="1485"/>
      <c r="AM10" s="1486"/>
      <c r="AN10" s="1486"/>
      <c r="AO10" s="1487"/>
      <c r="AP10" s="408"/>
    </row>
    <row r="11" spans="1:42" ht="20.25" customHeight="1" thickBot="1">
      <c r="A11" s="615"/>
      <c r="B11" s="483"/>
      <c r="C11" s="587"/>
      <c r="D11" s="1456"/>
      <c r="E11" s="1457"/>
      <c r="F11" s="614" t="s">
        <v>740</v>
      </c>
      <c r="G11" s="589"/>
      <c r="H11" s="587"/>
      <c r="I11" s="613"/>
      <c r="J11" s="589"/>
      <c r="K11" s="479"/>
      <c r="L11" s="483"/>
      <c r="M11" s="1463"/>
      <c r="N11" s="1464"/>
      <c r="O11" s="1470"/>
      <c r="P11" s="1471"/>
      <c r="Q11" s="1471"/>
      <c r="R11" s="1471"/>
      <c r="S11" s="1472"/>
      <c r="T11" s="408"/>
      <c r="V11" s="475"/>
      <c r="W11" s="1426"/>
      <c r="X11" s="1427"/>
      <c r="Y11" s="1489"/>
      <c r="Z11" s="1489"/>
      <c r="AA11" s="1489"/>
      <c r="AB11" s="1489"/>
      <c r="AC11" s="1489"/>
      <c r="AD11" s="1490"/>
      <c r="AE11" s="408"/>
      <c r="AG11" s="475"/>
      <c r="AH11" s="1558"/>
      <c r="AI11" s="1559"/>
      <c r="AJ11" s="1486"/>
      <c r="AK11" s="1486"/>
      <c r="AL11" s="1486"/>
      <c r="AM11" s="1486"/>
      <c r="AN11" s="1486"/>
      <c r="AO11" s="1487"/>
      <c r="AP11" s="408"/>
    </row>
    <row r="12" spans="1:42" ht="21" customHeight="1" thickBot="1">
      <c r="A12" s="615"/>
      <c r="B12" s="483"/>
      <c r="C12" s="595" t="s">
        <v>606</v>
      </c>
      <c r="D12" s="670"/>
      <c r="E12" s="670"/>
      <c r="F12" s="670"/>
      <c r="G12" s="669"/>
      <c r="H12" s="670"/>
      <c r="I12" s="670"/>
      <c r="J12" s="671"/>
      <c r="K12" s="474"/>
      <c r="L12" s="483"/>
      <c r="M12" s="1465"/>
      <c r="N12" s="1466"/>
      <c r="O12" s="1473"/>
      <c r="P12" s="1474"/>
      <c r="Q12" s="1474"/>
      <c r="R12" s="1474"/>
      <c r="S12" s="1475"/>
      <c r="T12" s="408"/>
      <c r="V12" s="475"/>
      <c r="W12" s="1424" t="s">
        <v>213</v>
      </c>
      <c r="X12" s="1425"/>
      <c r="Y12" s="1488"/>
      <c r="Z12" s="1488"/>
      <c r="AA12" s="1488"/>
      <c r="AB12" s="1489"/>
      <c r="AC12" s="1489"/>
      <c r="AD12" s="1490"/>
      <c r="AE12" s="408"/>
      <c r="AG12" s="475"/>
      <c r="AH12" s="1556" t="s">
        <v>213</v>
      </c>
      <c r="AI12" s="1557"/>
      <c r="AJ12" s="1485"/>
      <c r="AK12" s="1485"/>
      <c r="AL12" s="1485"/>
      <c r="AM12" s="1486"/>
      <c r="AN12" s="1486"/>
      <c r="AO12" s="1487"/>
      <c r="AP12" s="408"/>
    </row>
    <row r="13" spans="1:42" ht="24.75" customHeight="1">
      <c r="A13" s="615"/>
      <c r="B13" s="483"/>
      <c r="C13" s="1447" t="s">
        <v>747</v>
      </c>
      <c r="D13" s="1448"/>
      <c r="E13" s="1446"/>
      <c r="F13" s="1444" t="s">
        <v>802</v>
      </c>
      <c r="G13" s="1445"/>
      <c r="H13" s="1446"/>
      <c r="I13" s="1458" t="s">
        <v>803</v>
      </c>
      <c r="J13" s="1459"/>
      <c r="K13" s="479"/>
      <c r="L13" s="483"/>
      <c r="M13" s="590" t="s">
        <v>254</v>
      </c>
      <c r="N13" s="622"/>
      <c r="O13" s="622"/>
      <c r="P13" s="622"/>
      <c r="Q13" s="622"/>
      <c r="R13" s="622"/>
      <c r="S13" s="623"/>
      <c r="T13" s="474"/>
      <c r="V13" s="475"/>
      <c r="W13" s="1426"/>
      <c r="X13" s="1427"/>
      <c r="Y13" s="1489"/>
      <c r="Z13" s="1489"/>
      <c r="AA13" s="1489"/>
      <c r="AB13" s="1489"/>
      <c r="AC13" s="1489"/>
      <c r="AD13" s="1490"/>
      <c r="AE13" s="474"/>
      <c r="AG13" s="475"/>
      <c r="AH13" s="1558"/>
      <c r="AI13" s="1559"/>
      <c r="AJ13" s="1486"/>
      <c r="AK13" s="1486"/>
      <c r="AL13" s="1486"/>
      <c r="AM13" s="1486"/>
      <c r="AN13" s="1486"/>
      <c r="AO13" s="1487"/>
      <c r="AP13" s="474"/>
    </row>
    <row r="14" spans="1:42" ht="19.5" customHeight="1">
      <c r="A14" s="615"/>
      <c r="B14" s="475"/>
      <c r="C14" s="1449"/>
      <c r="D14" s="1450"/>
      <c r="E14" s="1451"/>
      <c r="F14" s="1441"/>
      <c r="G14" s="1441"/>
      <c r="H14" s="1441"/>
      <c r="I14" s="1442"/>
      <c r="J14" s="1443"/>
      <c r="K14" s="474"/>
      <c r="L14" s="483"/>
      <c r="M14" s="1546"/>
      <c r="N14" s="1547"/>
      <c r="O14" s="1547"/>
      <c r="P14" s="1547"/>
      <c r="Q14" s="1547"/>
      <c r="R14" s="1547"/>
      <c r="S14" s="1548"/>
      <c r="T14" s="474"/>
      <c r="V14" s="475"/>
      <c r="W14" s="1424" t="s">
        <v>214</v>
      </c>
      <c r="X14" s="1425"/>
      <c r="Y14" s="1488"/>
      <c r="Z14" s="1488"/>
      <c r="AA14" s="1488"/>
      <c r="AB14" s="1489"/>
      <c r="AC14" s="1489"/>
      <c r="AD14" s="1490"/>
      <c r="AE14" s="474"/>
      <c r="AG14" s="475"/>
      <c r="AH14" s="1556" t="s">
        <v>214</v>
      </c>
      <c r="AI14" s="1557"/>
      <c r="AJ14" s="1485"/>
      <c r="AK14" s="1485"/>
      <c r="AL14" s="1485"/>
      <c r="AM14" s="1486"/>
      <c r="AN14" s="1486"/>
      <c r="AO14" s="1487"/>
      <c r="AP14" s="474"/>
    </row>
    <row r="15" spans="1:42" ht="19.5" customHeight="1">
      <c r="B15" s="475"/>
      <c r="C15" s="1449"/>
      <c r="D15" s="1450"/>
      <c r="E15" s="1451"/>
      <c r="F15" s="1441"/>
      <c r="G15" s="1441"/>
      <c r="H15" s="1441"/>
      <c r="I15" s="1442"/>
      <c r="J15" s="1443"/>
      <c r="K15" s="474"/>
      <c r="L15" s="483"/>
      <c r="M15" s="1511"/>
      <c r="N15" s="1512"/>
      <c r="O15" s="1512"/>
      <c r="P15" s="1512"/>
      <c r="Q15" s="1512"/>
      <c r="R15" s="1512"/>
      <c r="S15" s="1513"/>
      <c r="T15" s="474"/>
      <c r="V15" s="475"/>
      <c r="W15" s="1438"/>
      <c r="X15" s="1439"/>
      <c r="Y15" s="1518"/>
      <c r="Z15" s="1518"/>
      <c r="AA15" s="1518"/>
      <c r="AB15" s="1519"/>
      <c r="AC15" s="1519"/>
      <c r="AD15" s="1520"/>
      <c r="AE15" s="474"/>
      <c r="AG15" s="475"/>
      <c r="AH15" s="1560"/>
      <c r="AI15" s="1561"/>
      <c r="AJ15" s="1562"/>
      <c r="AK15" s="1562"/>
      <c r="AL15" s="1562"/>
      <c r="AM15" s="1563"/>
      <c r="AN15" s="1563"/>
      <c r="AO15" s="1564"/>
      <c r="AP15" s="474"/>
    </row>
    <row r="16" spans="1:42" ht="19.5" customHeight="1">
      <c r="B16" s="475"/>
      <c r="C16" s="1449"/>
      <c r="D16" s="1450"/>
      <c r="E16" s="1451"/>
      <c r="F16" s="1441"/>
      <c r="G16" s="1441"/>
      <c r="H16" s="1441"/>
      <c r="I16" s="1549"/>
      <c r="J16" s="1550"/>
      <c r="K16" s="474"/>
      <c r="L16" s="483"/>
      <c r="M16" s="1511"/>
      <c r="N16" s="1512"/>
      <c r="O16" s="1512"/>
      <c r="P16" s="1512"/>
      <c r="Q16" s="1512"/>
      <c r="R16" s="1512"/>
      <c r="S16" s="1513"/>
      <c r="T16" s="474"/>
      <c r="V16" s="475"/>
      <c r="W16" s="1438"/>
      <c r="X16" s="1439"/>
      <c r="Y16" s="1518"/>
      <c r="Z16" s="1518"/>
      <c r="AA16" s="1518"/>
      <c r="AB16" s="1519"/>
      <c r="AC16" s="1519"/>
      <c r="AD16" s="1520"/>
      <c r="AE16" s="474"/>
      <c r="AG16" s="475"/>
      <c r="AH16" s="1560"/>
      <c r="AI16" s="1561"/>
      <c r="AJ16" s="1562"/>
      <c r="AK16" s="1562"/>
      <c r="AL16" s="1562"/>
      <c r="AM16" s="1563"/>
      <c r="AN16" s="1563"/>
      <c r="AO16" s="1564"/>
      <c r="AP16" s="474"/>
    </row>
    <row r="17" spans="1:42" ht="19.5" customHeight="1" thickBot="1">
      <c r="B17" s="475"/>
      <c r="C17" s="1452"/>
      <c r="D17" s="1453"/>
      <c r="E17" s="1453"/>
      <c r="F17" s="1454"/>
      <c r="G17" s="1454"/>
      <c r="H17" s="1454"/>
      <c r="I17" s="1551"/>
      <c r="J17" s="1552"/>
      <c r="K17" s="479"/>
      <c r="L17" s="483"/>
      <c r="M17" s="1511"/>
      <c r="N17" s="1512"/>
      <c r="O17" s="1512"/>
      <c r="P17" s="1512"/>
      <c r="Q17" s="1512"/>
      <c r="R17" s="1512"/>
      <c r="S17" s="1513"/>
      <c r="T17" s="474"/>
      <c r="V17" s="475"/>
      <c r="W17" s="1440"/>
      <c r="X17" s="1425"/>
      <c r="Y17" s="1489"/>
      <c r="Z17" s="1489"/>
      <c r="AA17" s="1489"/>
      <c r="AB17" s="1489"/>
      <c r="AC17" s="1489"/>
      <c r="AD17" s="1490"/>
      <c r="AE17" s="474"/>
      <c r="AG17" s="475"/>
      <c r="AH17" s="1560"/>
      <c r="AI17" s="1561"/>
      <c r="AJ17" s="1563"/>
      <c r="AK17" s="1563"/>
      <c r="AL17" s="1563"/>
      <c r="AM17" s="1563"/>
      <c r="AN17" s="1563"/>
      <c r="AO17" s="1564"/>
      <c r="AP17" s="474"/>
    </row>
    <row r="18" spans="1:42" ht="16.5" customHeight="1" thickBot="1">
      <c r="B18" s="475"/>
      <c r="C18" s="1477"/>
      <c r="D18" s="1478"/>
      <c r="E18" s="458"/>
      <c r="F18" s="459"/>
      <c r="G18" s="459"/>
      <c r="H18" s="847" t="s">
        <v>748</v>
      </c>
      <c r="I18" s="1570">
        <f>SUM(I14:J17)</f>
        <v>0</v>
      </c>
      <c r="J18" s="1571"/>
      <c r="K18" s="479"/>
      <c r="L18" s="483"/>
      <c r="M18" s="1511"/>
      <c r="N18" s="1512"/>
      <c r="O18" s="1512"/>
      <c r="P18" s="1512"/>
      <c r="Q18" s="1512"/>
      <c r="R18" s="1512"/>
      <c r="S18" s="1513"/>
      <c r="T18" s="474"/>
      <c r="V18" s="66"/>
      <c r="W18" s="1538" t="s">
        <v>815</v>
      </c>
      <c r="X18" s="1543"/>
      <c r="Y18" s="1517"/>
      <c r="Z18" s="1518"/>
      <c r="AA18" s="1518"/>
      <c r="AB18" s="1519"/>
      <c r="AC18" s="1519"/>
      <c r="AD18" s="1520"/>
      <c r="AE18" s="474"/>
      <c r="AG18" s="66"/>
      <c r="AH18" s="1538" t="s">
        <v>815</v>
      </c>
      <c r="AI18" s="1439"/>
      <c r="AJ18" s="1528"/>
      <c r="AK18" s="1518"/>
      <c r="AL18" s="1518"/>
      <c r="AM18" s="1529"/>
      <c r="AN18" s="1529"/>
      <c r="AO18" s="1530"/>
      <c r="AP18" s="474"/>
    </row>
    <row r="19" spans="1:42" ht="13.5" customHeight="1" thickBot="1">
      <c r="B19" s="475"/>
      <c r="C19" s="1476"/>
      <c r="D19" s="1476"/>
      <c r="E19" s="1476"/>
      <c r="F19" s="1476"/>
      <c r="G19" s="1476"/>
      <c r="H19" s="1476"/>
      <c r="I19" s="645"/>
      <c r="J19" s="459"/>
      <c r="K19" s="474"/>
      <c r="L19" s="483"/>
      <c r="M19" s="1511"/>
      <c r="N19" s="1512"/>
      <c r="O19" s="1512"/>
      <c r="P19" s="1512"/>
      <c r="Q19" s="1512"/>
      <c r="R19" s="1512"/>
      <c r="S19" s="1513"/>
      <c r="T19" s="474"/>
      <c r="V19" s="483"/>
      <c r="W19" s="1463"/>
      <c r="X19" s="1544"/>
      <c r="Y19" s="1521"/>
      <c r="Z19" s="1522"/>
      <c r="AA19" s="1522"/>
      <c r="AB19" s="1523"/>
      <c r="AC19" s="1523"/>
      <c r="AD19" s="1524"/>
      <c r="AE19" s="474"/>
      <c r="AG19" s="483"/>
      <c r="AH19" s="1539"/>
      <c r="AI19" s="1540"/>
      <c r="AJ19" s="1531"/>
      <c r="AK19" s="1532"/>
      <c r="AL19" s="1532"/>
      <c r="AM19" s="1533"/>
      <c r="AN19" s="1533"/>
      <c r="AO19" s="1534"/>
      <c r="AP19" s="474"/>
    </row>
    <row r="20" spans="1:42" ht="17.25" customHeight="1" thickBot="1">
      <c r="B20" s="475"/>
      <c r="C20" s="1505" t="s">
        <v>804</v>
      </c>
      <c r="D20" s="1506"/>
      <c r="E20" s="1507"/>
      <c r="F20" s="791" t="s">
        <v>805</v>
      </c>
      <c r="G20" s="791"/>
      <c r="H20" s="794"/>
      <c r="I20" s="792"/>
      <c r="J20" s="793"/>
      <c r="K20" s="474"/>
      <c r="L20" s="483"/>
      <c r="M20" s="1514"/>
      <c r="N20" s="1515"/>
      <c r="O20" s="1515"/>
      <c r="P20" s="1515"/>
      <c r="Q20" s="1515"/>
      <c r="R20" s="1515"/>
      <c r="S20" s="1516"/>
      <c r="T20" s="474"/>
      <c r="V20" s="475"/>
      <c r="W20" s="1463"/>
      <c r="X20" s="1544"/>
      <c r="Y20" s="1521"/>
      <c r="Z20" s="1522"/>
      <c r="AA20" s="1522"/>
      <c r="AB20" s="1523"/>
      <c r="AC20" s="1523"/>
      <c r="AD20" s="1524"/>
      <c r="AE20" s="474"/>
      <c r="AG20" s="475"/>
      <c r="AH20" s="1539"/>
      <c r="AI20" s="1540"/>
      <c r="AJ20" s="1531"/>
      <c r="AK20" s="1532"/>
      <c r="AL20" s="1532"/>
      <c r="AM20" s="1533"/>
      <c r="AN20" s="1533"/>
      <c r="AO20" s="1534"/>
      <c r="AP20" s="474"/>
    </row>
    <row r="21" spans="1:42" ht="23.25" customHeight="1" thickBot="1">
      <c r="B21" s="475"/>
      <c r="C21" s="1502"/>
      <c r="D21" s="1503"/>
      <c r="E21" s="1504"/>
      <c r="F21" s="1499"/>
      <c r="G21" s="1500"/>
      <c r="H21" s="1501"/>
      <c r="I21" s="625"/>
      <c r="J21" s="626"/>
      <c r="K21" s="479"/>
      <c r="L21" s="483"/>
      <c r="N21" s="477"/>
      <c r="O21" s="477"/>
      <c r="P21" s="403"/>
      <c r="Q21" s="403"/>
      <c r="R21" s="403"/>
      <c r="S21" s="403"/>
      <c r="T21" s="408"/>
      <c r="V21" s="475"/>
      <c r="W21" s="1463"/>
      <c r="X21" s="1544"/>
      <c r="Y21" s="1521"/>
      <c r="Z21" s="1522"/>
      <c r="AA21" s="1522"/>
      <c r="AB21" s="1523"/>
      <c r="AC21" s="1523"/>
      <c r="AD21" s="1524"/>
      <c r="AE21" s="408"/>
      <c r="AG21" s="475"/>
      <c r="AH21" s="1539"/>
      <c r="AI21" s="1540"/>
      <c r="AJ21" s="1531"/>
      <c r="AK21" s="1532"/>
      <c r="AL21" s="1532"/>
      <c r="AM21" s="1533"/>
      <c r="AN21" s="1533"/>
      <c r="AO21" s="1534"/>
      <c r="AP21" s="408"/>
    </row>
    <row r="22" spans="1:42" ht="30.75" customHeight="1" thickBot="1">
      <c r="A22" s="615"/>
      <c r="B22" s="483"/>
      <c r="C22" s="983" t="s">
        <v>260</v>
      </c>
      <c r="D22" s="984"/>
      <c r="E22" s="984"/>
      <c r="F22" s="984"/>
      <c r="G22" s="984"/>
      <c r="H22" s="987" t="s">
        <v>1012</v>
      </c>
      <c r="I22" s="985"/>
      <c r="J22" s="986" t="s">
        <v>740</v>
      </c>
      <c r="K22" s="405"/>
      <c r="L22" s="483"/>
      <c r="M22" s="590" t="s">
        <v>974</v>
      </c>
      <c r="N22" s="622"/>
      <c r="O22" s="622"/>
      <c r="P22" s="622"/>
      <c r="Q22" s="622"/>
      <c r="R22" s="622"/>
      <c r="S22" s="623"/>
      <c r="T22" s="408"/>
      <c r="V22" s="475"/>
      <c r="W22" s="1465"/>
      <c r="X22" s="1545"/>
      <c r="Y22" s="1525"/>
      <c r="Z22" s="1526"/>
      <c r="AA22" s="1526"/>
      <c r="AB22" s="1526"/>
      <c r="AC22" s="1526"/>
      <c r="AD22" s="1527"/>
      <c r="AE22" s="408"/>
      <c r="AG22" s="79"/>
      <c r="AH22" s="1541"/>
      <c r="AI22" s="1542"/>
      <c r="AJ22" s="1535"/>
      <c r="AK22" s="1536"/>
      <c r="AL22" s="1536"/>
      <c r="AM22" s="1536"/>
      <c r="AN22" s="1536"/>
      <c r="AO22" s="1537"/>
      <c r="AP22" s="408"/>
    </row>
    <row r="23" spans="1:42" ht="17.25" customHeight="1" thickBot="1">
      <c r="A23" s="615"/>
      <c r="B23" s="483"/>
      <c r="K23" s="405"/>
      <c r="L23" s="483"/>
      <c r="M23" s="1546"/>
      <c r="N23" s="1547"/>
      <c r="O23" s="1547"/>
      <c r="P23" s="1547"/>
      <c r="Q23" s="1547"/>
      <c r="R23" s="1547"/>
      <c r="S23" s="1548"/>
      <c r="T23" s="408"/>
      <c r="V23" s="66" t="s">
        <v>255</v>
      </c>
      <c r="W23" s="477"/>
      <c r="X23" s="477"/>
      <c r="Y23" s="477"/>
      <c r="Z23" s="477"/>
      <c r="AA23" s="477"/>
      <c r="AB23" s="477"/>
      <c r="AC23" s="477"/>
      <c r="AD23" s="477"/>
      <c r="AE23" s="474"/>
      <c r="AG23" s="66" t="s">
        <v>255</v>
      </c>
      <c r="AH23" s="477"/>
      <c r="AI23" s="477"/>
      <c r="AJ23" s="477"/>
      <c r="AK23" s="477"/>
      <c r="AL23" s="477"/>
      <c r="AM23" s="477"/>
      <c r="AN23" s="477"/>
      <c r="AO23" s="477"/>
      <c r="AP23" s="408"/>
    </row>
    <row r="24" spans="1:42" s="484" customFormat="1" ht="18" customHeight="1">
      <c r="A24" s="769"/>
      <c r="B24" s="627"/>
      <c r="C24" s="667" t="s">
        <v>843</v>
      </c>
      <c r="D24" s="661"/>
      <c r="E24" s="661"/>
      <c r="F24" s="661"/>
      <c r="G24" s="661"/>
      <c r="H24" s="661"/>
      <c r="I24" s="661"/>
      <c r="J24" s="662"/>
      <c r="K24" s="474"/>
      <c r="L24" s="413"/>
      <c r="M24" s="1511"/>
      <c r="N24" s="1512"/>
      <c r="O24" s="1512"/>
      <c r="P24" s="1512"/>
      <c r="Q24" s="1512"/>
      <c r="R24" s="1512"/>
      <c r="S24" s="1513"/>
      <c r="T24" s="405"/>
      <c r="U24" s="54"/>
      <c r="V24" s="66"/>
      <c r="W24" s="1467"/>
      <c r="X24" s="1468"/>
      <c r="Y24" s="1468"/>
      <c r="Z24" s="1468"/>
      <c r="AA24" s="1468"/>
      <c r="AB24" s="1468"/>
      <c r="AC24" s="1468"/>
      <c r="AD24" s="1469"/>
      <c r="AE24" s="405"/>
      <c r="AF24" s="54"/>
      <c r="AG24" s="475"/>
      <c r="AH24" s="1467"/>
      <c r="AI24" s="1468"/>
      <c r="AJ24" s="1468"/>
      <c r="AK24" s="1468"/>
      <c r="AL24" s="1468"/>
      <c r="AM24" s="1468"/>
      <c r="AN24" s="1468"/>
      <c r="AO24" s="1469"/>
      <c r="AP24" s="405"/>
    </row>
    <row r="25" spans="1:42" ht="15" customHeight="1">
      <c r="A25" s="615"/>
      <c r="B25" s="627"/>
      <c r="C25" s="665" t="s">
        <v>811</v>
      </c>
      <c r="D25" s="1416"/>
      <c r="E25" s="1417"/>
      <c r="F25" s="666" t="s">
        <v>810</v>
      </c>
      <c r="G25" s="663"/>
      <c r="H25" s="663"/>
      <c r="I25" s="663"/>
      <c r="J25" s="664"/>
      <c r="K25" s="474"/>
      <c r="L25" s="413"/>
      <c r="M25" s="1511"/>
      <c r="N25" s="1512"/>
      <c r="O25" s="1512"/>
      <c r="P25" s="1512"/>
      <c r="Q25" s="1512"/>
      <c r="R25" s="1512"/>
      <c r="S25" s="1513"/>
      <c r="T25" s="404"/>
      <c r="U25" s="54"/>
      <c r="V25" s="79"/>
      <c r="W25" s="1511"/>
      <c r="X25" s="1512"/>
      <c r="Y25" s="1512"/>
      <c r="Z25" s="1512"/>
      <c r="AA25" s="1512"/>
      <c r="AB25" s="1512"/>
      <c r="AC25" s="1512"/>
      <c r="AD25" s="1513"/>
      <c r="AE25" s="404"/>
      <c r="AF25" s="54"/>
      <c r="AG25" s="628"/>
      <c r="AH25" s="1511"/>
      <c r="AI25" s="1512"/>
      <c r="AJ25" s="1512"/>
      <c r="AK25" s="1512"/>
      <c r="AL25" s="1512"/>
      <c r="AM25" s="1512"/>
      <c r="AN25" s="1512"/>
      <c r="AO25" s="1513"/>
      <c r="AP25" s="404"/>
    </row>
    <row r="26" spans="1:42" ht="20.25" customHeight="1">
      <c r="A26" s="615"/>
      <c r="B26" s="627"/>
      <c r="C26" s="1479" t="s">
        <v>941</v>
      </c>
      <c r="D26" s="1480"/>
      <c r="E26" s="1480"/>
      <c r="F26" s="1480"/>
      <c r="G26" s="1480"/>
      <c r="H26" s="1480"/>
      <c r="I26" s="1480"/>
      <c r="J26" s="1481"/>
      <c r="K26" s="474"/>
      <c r="L26" s="483"/>
      <c r="M26" s="1511"/>
      <c r="N26" s="1512"/>
      <c r="O26" s="1512"/>
      <c r="P26" s="1512"/>
      <c r="Q26" s="1512"/>
      <c r="R26" s="1512"/>
      <c r="S26" s="1513"/>
      <c r="T26" s="408"/>
      <c r="V26" s="475"/>
      <c r="W26" s="1511"/>
      <c r="X26" s="1512"/>
      <c r="Y26" s="1512"/>
      <c r="Z26" s="1512"/>
      <c r="AA26" s="1512"/>
      <c r="AB26" s="1512"/>
      <c r="AC26" s="1512"/>
      <c r="AD26" s="1513"/>
      <c r="AE26" s="408"/>
      <c r="AG26" s="475"/>
      <c r="AH26" s="1511"/>
      <c r="AI26" s="1512"/>
      <c r="AJ26" s="1512"/>
      <c r="AK26" s="1512"/>
      <c r="AL26" s="1512"/>
      <c r="AM26" s="1512"/>
      <c r="AN26" s="1512"/>
      <c r="AO26" s="1513"/>
      <c r="AP26" s="408"/>
    </row>
    <row r="27" spans="1:42">
      <c r="A27" s="615"/>
      <c r="B27" s="627"/>
      <c r="C27" s="1482"/>
      <c r="D27" s="1483"/>
      <c r="E27" s="1483"/>
      <c r="F27" s="1483"/>
      <c r="G27" s="1483"/>
      <c r="H27" s="1483"/>
      <c r="I27" s="1483"/>
      <c r="J27" s="1484"/>
      <c r="K27" s="474"/>
      <c r="L27" s="483"/>
      <c r="M27" s="1511"/>
      <c r="N27" s="1512"/>
      <c r="O27" s="1512"/>
      <c r="P27" s="1512"/>
      <c r="Q27" s="1512"/>
      <c r="R27" s="1512"/>
      <c r="S27" s="1513"/>
      <c r="T27" s="408"/>
      <c r="V27" s="475"/>
      <c r="W27" s="1511"/>
      <c r="X27" s="1512"/>
      <c r="Y27" s="1512"/>
      <c r="Z27" s="1512"/>
      <c r="AA27" s="1512"/>
      <c r="AB27" s="1512"/>
      <c r="AC27" s="1512"/>
      <c r="AD27" s="1513"/>
      <c r="AE27" s="408"/>
      <c r="AG27" s="475"/>
      <c r="AH27" s="1511"/>
      <c r="AI27" s="1512"/>
      <c r="AJ27" s="1512"/>
      <c r="AK27" s="1512"/>
      <c r="AL27" s="1512"/>
      <c r="AM27" s="1512"/>
      <c r="AN27" s="1512"/>
      <c r="AO27" s="1513"/>
      <c r="AP27" s="408"/>
    </row>
    <row r="28" spans="1:42" ht="15" customHeight="1">
      <c r="A28" s="615"/>
      <c r="B28" s="627"/>
      <c r="C28" s="69"/>
      <c r="D28" s="69"/>
      <c r="E28" s="69"/>
      <c r="F28" s="69"/>
      <c r="G28" s="69"/>
      <c r="H28" s="69"/>
      <c r="I28" s="69"/>
      <c r="J28" s="624"/>
      <c r="K28" s="631"/>
      <c r="L28" s="483"/>
      <c r="M28" s="1511"/>
      <c r="N28" s="1512"/>
      <c r="O28" s="1512"/>
      <c r="P28" s="1512"/>
      <c r="Q28" s="1512"/>
      <c r="R28" s="1512"/>
      <c r="S28" s="1513"/>
      <c r="T28" s="408"/>
      <c r="V28" s="475"/>
      <c r="W28" s="1511"/>
      <c r="X28" s="1512"/>
      <c r="Y28" s="1512"/>
      <c r="Z28" s="1512"/>
      <c r="AA28" s="1512"/>
      <c r="AB28" s="1512"/>
      <c r="AC28" s="1512"/>
      <c r="AD28" s="1513"/>
      <c r="AE28" s="408"/>
      <c r="AG28" s="475"/>
      <c r="AH28" s="1511"/>
      <c r="AI28" s="1512"/>
      <c r="AJ28" s="1512"/>
      <c r="AK28" s="1512"/>
      <c r="AL28" s="1512"/>
      <c r="AM28" s="1512"/>
      <c r="AN28" s="1512"/>
      <c r="AO28" s="1513"/>
      <c r="AP28" s="408"/>
    </row>
    <row r="29" spans="1:42" ht="25.5" customHeight="1">
      <c r="A29" s="615"/>
      <c r="B29" s="483"/>
      <c r="C29" s="660" t="s">
        <v>808</v>
      </c>
      <c r="D29" s="652"/>
      <c r="E29" s="653"/>
      <c r="F29" s="652"/>
      <c r="G29" s="652"/>
      <c r="H29" s="629"/>
      <c r="I29" s="629"/>
      <c r="J29" s="639"/>
      <c r="K29" s="474"/>
      <c r="L29" s="483"/>
      <c r="M29" s="1511"/>
      <c r="N29" s="1512"/>
      <c r="O29" s="1512"/>
      <c r="P29" s="1512"/>
      <c r="Q29" s="1512"/>
      <c r="R29" s="1512"/>
      <c r="S29" s="1513"/>
      <c r="T29" s="408"/>
      <c r="V29" s="475"/>
      <c r="W29" s="1511"/>
      <c r="X29" s="1512"/>
      <c r="Y29" s="1512"/>
      <c r="Z29" s="1512"/>
      <c r="AA29" s="1512"/>
      <c r="AB29" s="1512"/>
      <c r="AC29" s="1512"/>
      <c r="AD29" s="1513"/>
      <c r="AE29" s="408"/>
      <c r="AG29" s="475"/>
      <c r="AH29" s="1511"/>
      <c r="AI29" s="1512"/>
      <c r="AJ29" s="1512"/>
      <c r="AK29" s="1512"/>
      <c r="AL29" s="1512"/>
      <c r="AM29" s="1512"/>
      <c r="AN29" s="1512"/>
      <c r="AO29" s="1513"/>
      <c r="AP29" s="408"/>
    </row>
    <row r="30" spans="1:42" ht="21" customHeight="1">
      <c r="A30" s="615"/>
      <c r="B30" s="483"/>
      <c r="C30" s="651" t="s">
        <v>930</v>
      </c>
      <c r="D30" s="652"/>
      <c r="E30" s="655"/>
      <c r="F30" s="656"/>
      <c r="G30" s="657" t="s">
        <v>807</v>
      </c>
      <c r="H30" s="658"/>
      <c r="I30" s="657" t="s">
        <v>841</v>
      </c>
      <c r="J30" s="659"/>
      <c r="K30" s="474"/>
      <c r="L30" s="483"/>
      <c r="M30" s="1511"/>
      <c r="N30" s="1512"/>
      <c r="O30" s="1512"/>
      <c r="P30" s="1512"/>
      <c r="Q30" s="1512"/>
      <c r="R30" s="1512"/>
      <c r="S30" s="1513"/>
      <c r="T30" s="408"/>
      <c r="V30" s="475"/>
      <c r="W30" s="1511"/>
      <c r="X30" s="1512"/>
      <c r="Y30" s="1512"/>
      <c r="Z30" s="1512"/>
      <c r="AA30" s="1512"/>
      <c r="AB30" s="1512"/>
      <c r="AC30" s="1512"/>
      <c r="AD30" s="1513"/>
      <c r="AE30" s="408"/>
      <c r="AG30" s="475"/>
      <c r="AH30" s="1511"/>
      <c r="AI30" s="1512"/>
      <c r="AJ30" s="1512"/>
      <c r="AK30" s="1512"/>
      <c r="AL30" s="1512"/>
      <c r="AM30" s="1512"/>
      <c r="AN30" s="1512"/>
      <c r="AO30" s="1513"/>
      <c r="AP30" s="408"/>
    </row>
    <row r="31" spans="1:42" ht="23.25" customHeight="1">
      <c r="A31" s="615"/>
      <c r="B31" s="483"/>
      <c r="C31" s="1422"/>
      <c r="D31" s="1422"/>
      <c r="E31" s="1422"/>
      <c r="F31" s="1422"/>
      <c r="G31" s="1418"/>
      <c r="H31" s="1419"/>
      <c r="I31" s="1420"/>
      <c r="J31" s="1421"/>
      <c r="K31" s="474"/>
      <c r="L31" s="483"/>
      <c r="M31" s="1511"/>
      <c r="N31" s="1512"/>
      <c r="O31" s="1512"/>
      <c r="P31" s="1512"/>
      <c r="Q31" s="1512"/>
      <c r="R31" s="1512"/>
      <c r="S31" s="1513"/>
      <c r="T31" s="408"/>
      <c r="V31" s="475"/>
      <c r="W31" s="1511"/>
      <c r="X31" s="1512"/>
      <c r="Y31" s="1512"/>
      <c r="Z31" s="1512"/>
      <c r="AA31" s="1512"/>
      <c r="AB31" s="1512"/>
      <c r="AC31" s="1512"/>
      <c r="AD31" s="1513"/>
      <c r="AE31" s="408"/>
      <c r="AG31" s="475"/>
      <c r="AH31" s="1511"/>
      <c r="AI31" s="1512"/>
      <c r="AJ31" s="1512"/>
      <c r="AK31" s="1512"/>
      <c r="AL31" s="1512"/>
      <c r="AM31" s="1512"/>
      <c r="AN31" s="1512"/>
      <c r="AO31" s="1513"/>
      <c r="AP31" s="408"/>
    </row>
    <row r="32" spans="1:42" ht="23.25" customHeight="1">
      <c r="A32" s="615"/>
      <c r="B32" s="483"/>
      <c r="C32" s="1422"/>
      <c r="D32" s="1422"/>
      <c r="E32" s="1422"/>
      <c r="F32" s="1422"/>
      <c r="G32" s="1418"/>
      <c r="H32" s="1419"/>
      <c r="I32" s="1420"/>
      <c r="J32" s="1421"/>
      <c r="K32" s="474"/>
      <c r="L32" s="632"/>
      <c r="M32" s="1511"/>
      <c r="N32" s="1512"/>
      <c r="O32" s="1512"/>
      <c r="P32" s="1512"/>
      <c r="Q32" s="1512"/>
      <c r="R32" s="1512"/>
      <c r="S32" s="1513"/>
      <c r="T32" s="474"/>
      <c r="U32" s="484"/>
      <c r="V32" s="628"/>
      <c r="W32" s="1511"/>
      <c r="X32" s="1512"/>
      <c r="Y32" s="1512"/>
      <c r="Z32" s="1512"/>
      <c r="AA32" s="1512"/>
      <c r="AB32" s="1512"/>
      <c r="AC32" s="1512"/>
      <c r="AD32" s="1513"/>
      <c r="AE32" s="474"/>
      <c r="AF32" s="484"/>
      <c r="AG32" s="475"/>
      <c r="AH32" s="1511"/>
      <c r="AI32" s="1512"/>
      <c r="AJ32" s="1512"/>
      <c r="AK32" s="1512"/>
      <c r="AL32" s="1512"/>
      <c r="AM32" s="1512"/>
      <c r="AN32" s="1512"/>
      <c r="AO32" s="1513"/>
      <c r="AP32" s="474"/>
    </row>
    <row r="33" spans="1:42" ht="23.25" customHeight="1" thickBot="1">
      <c r="A33" s="615"/>
      <c r="B33" s="483"/>
      <c r="C33" s="1422"/>
      <c r="D33" s="1422"/>
      <c r="E33" s="1422"/>
      <c r="F33" s="1422"/>
      <c r="G33" s="1418"/>
      <c r="H33" s="1419"/>
      <c r="I33" s="1420"/>
      <c r="J33" s="1421"/>
      <c r="K33" s="404"/>
      <c r="L33" s="483"/>
      <c r="M33" s="1514"/>
      <c r="N33" s="1515"/>
      <c r="O33" s="1515"/>
      <c r="P33" s="1515"/>
      <c r="Q33" s="1515"/>
      <c r="R33" s="1515"/>
      <c r="S33" s="1516"/>
      <c r="T33" s="474"/>
      <c r="V33" s="475"/>
      <c r="W33" s="1511"/>
      <c r="X33" s="1512"/>
      <c r="Y33" s="1512"/>
      <c r="Z33" s="1512"/>
      <c r="AA33" s="1512"/>
      <c r="AB33" s="1512"/>
      <c r="AC33" s="1512"/>
      <c r="AD33" s="1513"/>
      <c r="AE33" s="474"/>
      <c r="AG33" s="475"/>
      <c r="AH33" s="1511"/>
      <c r="AI33" s="1512"/>
      <c r="AJ33" s="1512"/>
      <c r="AK33" s="1512"/>
      <c r="AL33" s="1512"/>
      <c r="AM33" s="1512"/>
      <c r="AN33" s="1512"/>
      <c r="AO33" s="1513"/>
      <c r="AP33" s="474"/>
    </row>
    <row r="34" spans="1:42" ht="23.25" customHeight="1">
      <c r="A34" s="615"/>
      <c r="B34" s="795"/>
      <c r="C34" s="1422"/>
      <c r="D34" s="1422"/>
      <c r="E34" s="1422"/>
      <c r="F34" s="1422"/>
      <c r="G34" s="1418"/>
      <c r="H34" s="1419"/>
      <c r="I34" s="1420"/>
      <c r="J34" s="1421"/>
      <c r="K34" s="404"/>
      <c r="L34" s="483"/>
      <c r="M34" s="633"/>
      <c r="N34" s="633"/>
      <c r="O34" s="633"/>
      <c r="P34" s="633"/>
      <c r="Q34" s="633"/>
      <c r="R34" s="633"/>
      <c r="S34" s="633"/>
      <c r="T34" s="474"/>
      <c r="V34" s="475"/>
      <c r="W34" s="1511"/>
      <c r="X34" s="1512"/>
      <c r="Y34" s="1512"/>
      <c r="Z34" s="1512"/>
      <c r="AA34" s="1512"/>
      <c r="AB34" s="1512"/>
      <c r="AC34" s="1512"/>
      <c r="AD34" s="1513"/>
      <c r="AE34" s="474"/>
      <c r="AG34" s="475"/>
      <c r="AH34" s="1511"/>
      <c r="AI34" s="1512"/>
      <c r="AJ34" s="1512"/>
      <c r="AK34" s="1512"/>
      <c r="AL34" s="1512"/>
      <c r="AM34" s="1512"/>
      <c r="AN34" s="1512"/>
      <c r="AO34" s="1513"/>
      <c r="AP34" s="474"/>
    </row>
    <row r="35" spans="1:42" ht="23.25" customHeight="1">
      <c r="A35" s="615"/>
      <c r="B35" s="412"/>
      <c r="C35" s="1422"/>
      <c r="D35" s="1422"/>
      <c r="E35" s="1422"/>
      <c r="F35" s="1422"/>
      <c r="G35" s="1418"/>
      <c r="H35" s="1419"/>
      <c r="I35" s="1420"/>
      <c r="J35" s="1421"/>
      <c r="K35" s="404"/>
      <c r="L35" s="483"/>
      <c r="M35" s="434"/>
      <c r="N35" s="630"/>
      <c r="O35" s="630"/>
      <c r="P35" s="630"/>
      <c r="Q35" s="630"/>
      <c r="R35" s="630"/>
      <c r="S35" s="478"/>
      <c r="T35" s="474"/>
      <c r="V35" s="475"/>
      <c r="W35" s="1511"/>
      <c r="X35" s="1512"/>
      <c r="Y35" s="1512"/>
      <c r="Z35" s="1512"/>
      <c r="AA35" s="1512"/>
      <c r="AB35" s="1512"/>
      <c r="AC35" s="1512"/>
      <c r="AD35" s="1513"/>
      <c r="AE35" s="474"/>
      <c r="AG35" s="407"/>
      <c r="AH35" s="1511"/>
      <c r="AI35" s="1512"/>
      <c r="AJ35" s="1512"/>
      <c r="AK35" s="1512"/>
      <c r="AL35" s="1512"/>
      <c r="AM35" s="1512"/>
      <c r="AN35" s="1512"/>
      <c r="AO35" s="1513"/>
      <c r="AP35" s="474"/>
    </row>
    <row r="36" spans="1:42" ht="23.25" customHeight="1">
      <c r="A36" s="615"/>
      <c r="B36" s="412"/>
      <c r="C36" s="1422"/>
      <c r="D36" s="1422"/>
      <c r="E36" s="1422"/>
      <c r="F36" s="1422"/>
      <c r="G36" s="1418"/>
      <c r="H36" s="1419"/>
      <c r="I36" s="1420"/>
      <c r="J36" s="1421"/>
      <c r="K36" s="474"/>
      <c r="L36" s="483"/>
      <c r="M36" s="435"/>
      <c r="N36" s="436"/>
      <c r="O36" s="478"/>
      <c r="P36" s="435"/>
      <c r="Q36" s="436"/>
      <c r="R36" s="477"/>
      <c r="S36" s="477"/>
      <c r="T36" s="474"/>
      <c r="V36" s="475"/>
      <c r="W36" s="1511"/>
      <c r="X36" s="1512"/>
      <c r="Y36" s="1512"/>
      <c r="Z36" s="1512"/>
      <c r="AA36" s="1512"/>
      <c r="AB36" s="1512"/>
      <c r="AC36" s="1512"/>
      <c r="AD36" s="1513"/>
      <c r="AE36" s="474"/>
      <c r="AG36" s="407"/>
      <c r="AH36" s="1511"/>
      <c r="AI36" s="1512"/>
      <c r="AJ36" s="1512"/>
      <c r="AK36" s="1512"/>
      <c r="AL36" s="1512"/>
      <c r="AM36" s="1512"/>
      <c r="AN36" s="1512"/>
      <c r="AO36" s="1513"/>
      <c r="AP36" s="474"/>
    </row>
    <row r="37" spans="1:42" s="44" customFormat="1" ht="23.25" customHeight="1">
      <c r="A37" s="360"/>
      <c r="B37" s="483"/>
      <c r="C37" s="1422"/>
      <c r="D37" s="1422"/>
      <c r="E37" s="1422"/>
      <c r="F37" s="1422"/>
      <c r="G37" s="1418"/>
      <c r="H37" s="1419"/>
      <c r="I37" s="1420"/>
      <c r="J37" s="1421"/>
      <c r="K37" s="474"/>
      <c r="L37" s="412"/>
      <c r="M37" s="437"/>
      <c r="N37" s="438"/>
      <c r="O37" s="42"/>
      <c r="P37" s="437"/>
      <c r="Q37" s="438"/>
      <c r="R37" s="402"/>
      <c r="S37" s="402"/>
      <c r="T37" s="404"/>
      <c r="V37" s="407"/>
      <c r="W37" s="1511"/>
      <c r="X37" s="1512"/>
      <c r="Y37" s="1512"/>
      <c r="Z37" s="1512"/>
      <c r="AA37" s="1512"/>
      <c r="AB37" s="1512"/>
      <c r="AC37" s="1512"/>
      <c r="AD37" s="1513"/>
      <c r="AE37" s="404"/>
      <c r="AG37" s="407"/>
      <c r="AH37" s="1511"/>
      <c r="AI37" s="1512"/>
      <c r="AJ37" s="1512"/>
      <c r="AK37" s="1512"/>
      <c r="AL37" s="1512"/>
      <c r="AM37" s="1512"/>
      <c r="AN37" s="1512"/>
      <c r="AO37" s="1513"/>
      <c r="AP37" s="404"/>
    </row>
    <row r="38" spans="1:42" s="44" customFormat="1" ht="23.25" customHeight="1">
      <c r="A38" s="360"/>
      <c r="B38" s="483"/>
      <c r="C38" s="1422"/>
      <c r="D38" s="1422"/>
      <c r="E38" s="1422"/>
      <c r="F38" s="1422"/>
      <c r="G38" s="1418"/>
      <c r="H38" s="1419"/>
      <c r="I38" s="1420"/>
      <c r="J38" s="1421"/>
      <c r="K38" s="474"/>
      <c r="L38" s="412"/>
      <c r="M38" s="437"/>
      <c r="N38" s="438"/>
      <c r="O38" s="42"/>
      <c r="P38" s="437"/>
      <c r="Q38" s="438"/>
      <c r="R38" s="402"/>
      <c r="S38" s="402"/>
      <c r="T38" s="404"/>
      <c r="V38" s="407"/>
      <c r="W38" s="1511"/>
      <c r="X38" s="1512"/>
      <c r="Y38" s="1512"/>
      <c r="Z38" s="1512"/>
      <c r="AA38" s="1512"/>
      <c r="AB38" s="1512"/>
      <c r="AC38" s="1512"/>
      <c r="AD38" s="1513"/>
      <c r="AE38" s="404"/>
      <c r="AG38" s="407"/>
      <c r="AH38" s="1511"/>
      <c r="AI38" s="1512"/>
      <c r="AJ38" s="1512"/>
      <c r="AK38" s="1512"/>
      <c r="AL38" s="1512"/>
      <c r="AM38" s="1512"/>
      <c r="AN38" s="1512"/>
      <c r="AO38" s="1513"/>
      <c r="AP38" s="404"/>
    </row>
    <row r="39" spans="1:42" s="44" customFormat="1" ht="23.25" customHeight="1" thickBot="1">
      <c r="A39" s="360"/>
      <c r="B39" s="483"/>
      <c r="C39" s="1422"/>
      <c r="D39" s="1422"/>
      <c r="E39" s="1422"/>
      <c r="F39" s="1422"/>
      <c r="G39" s="1418"/>
      <c r="H39" s="1419"/>
      <c r="I39" s="1420"/>
      <c r="J39" s="1421"/>
      <c r="K39" s="474"/>
      <c r="L39" s="412"/>
      <c r="M39" s="437"/>
      <c r="N39" s="438"/>
      <c r="O39" s="42"/>
      <c r="P39" s="437"/>
      <c r="Q39" s="438"/>
      <c r="R39" s="402"/>
      <c r="S39" s="402"/>
      <c r="T39" s="404"/>
      <c r="V39" s="407"/>
      <c r="W39" s="1514"/>
      <c r="X39" s="1515"/>
      <c r="Y39" s="1515"/>
      <c r="Z39" s="1515"/>
      <c r="AA39" s="1515"/>
      <c r="AB39" s="1515"/>
      <c r="AC39" s="1515"/>
      <c r="AD39" s="1516"/>
      <c r="AE39" s="404"/>
      <c r="AG39" s="407"/>
      <c r="AH39" s="1514"/>
      <c r="AI39" s="1515"/>
      <c r="AJ39" s="1515"/>
      <c r="AK39" s="1515"/>
      <c r="AL39" s="1515"/>
      <c r="AM39" s="1515"/>
      <c r="AN39" s="1515"/>
      <c r="AO39" s="1516"/>
      <c r="AP39" s="404"/>
    </row>
    <row r="40" spans="1:42" ht="23.25" customHeight="1">
      <c r="A40" s="615"/>
      <c r="B40" s="483"/>
      <c r="C40" s="1422"/>
      <c r="D40" s="1422"/>
      <c r="E40" s="1422"/>
      <c r="F40" s="1422"/>
      <c r="G40" s="1418"/>
      <c r="H40" s="1419"/>
      <c r="I40" s="1420"/>
      <c r="J40" s="1421"/>
      <c r="K40" s="474"/>
      <c r="L40" s="483"/>
      <c r="T40" s="474"/>
      <c r="V40" s="475"/>
      <c r="AE40" s="474"/>
      <c r="AG40" s="475"/>
      <c r="AP40" s="474"/>
    </row>
    <row r="41" spans="1:42" ht="23.25" customHeight="1">
      <c r="A41" s="615"/>
      <c r="B41" s="483"/>
      <c r="C41" s="1422"/>
      <c r="D41" s="1422"/>
      <c r="E41" s="1422"/>
      <c r="F41" s="1422"/>
      <c r="G41" s="1418"/>
      <c r="H41" s="1419"/>
      <c r="I41" s="1420"/>
      <c r="J41" s="1421"/>
      <c r="K41" s="474"/>
      <c r="L41" s="483"/>
      <c r="T41" s="474"/>
      <c r="V41" s="475"/>
      <c r="AD41" s="477"/>
      <c r="AE41" s="474"/>
      <c r="AF41" s="477"/>
      <c r="AG41" s="475"/>
      <c r="AH41" s="477"/>
      <c r="AP41" s="474"/>
    </row>
    <row r="42" spans="1:42" ht="23.25" customHeight="1">
      <c r="A42" s="615"/>
      <c r="B42" s="483"/>
      <c r="C42" s="1422"/>
      <c r="D42" s="1422"/>
      <c r="E42" s="1422"/>
      <c r="F42" s="1422"/>
      <c r="G42" s="1418"/>
      <c r="H42" s="1419"/>
      <c r="I42" s="1420"/>
      <c r="J42" s="1421"/>
      <c r="K42" s="474"/>
      <c r="L42" s="483"/>
      <c r="T42" s="474"/>
      <c r="V42" s="475"/>
      <c r="AD42" s="477"/>
      <c r="AE42" s="474"/>
      <c r="AF42" s="477"/>
      <c r="AG42" s="475"/>
      <c r="AH42" s="477"/>
      <c r="AP42" s="474"/>
    </row>
    <row r="43" spans="1:42" ht="23.25" customHeight="1">
      <c r="A43" s="615"/>
      <c r="B43" s="483"/>
      <c r="C43" s="1422"/>
      <c r="D43" s="1422"/>
      <c r="E43" s="1422"/>
      <c r="F43" s="1422"/>
      <c r="G43" s="1418"/>
      <c r="H43" s="1419"/>
      <c r="I43" s="1420"/>
      <c r="J43" s="1421"/>
      <c r="K43" s="474"/>
      <c r="L43" s="483"/>
      <c r="T43" s="474"/>
      <c r="V43" s="475"/>
      <c r="AD43" s="477"/>
      <c r="AE43" s="474"/>
      <c r="AF43" s="477"/>
      <c r="AG43" s="475"/>
      <c r="AH43" s="477"/>
      <c r="AP43" s="474"/>
    </row>
    <row r="44" spans="1:42" ht="23.25" customHeight="1">
      <c r="A44" s="615"/>
      <c r="B44" s="483"/>
      <c r="C44" s="1422"/>
      <c r="D44" s="1422"/>
      <c r="E44" s="1422"/>
      <c r="F44" s="1422"/>
      <c r="G44" s="1418"/>
      <c r="H44" s="1419"/>
      <c r="I44" s="1420"/>
      <c r="J44" s="1421"/>
      <c r="K44" s="474"/>
      <c r="L44" s="483"/>
      <c r="T44" s="474"/>
      <c r="V44" s="475"/>
      <c r="AE44" s="474"/>
      <c r="AG44" s="475"/>
      <c r="AP44" s="474"/>
    </row>
    <row r="45" spans="1:42" ht="23.25" customHeight="1">
      <c r="A45" s="615"/>
      <c r="B45" s="483"/>
      <c r="C45" s="1423"/>
      <c r="D45" s="1423"/>
      <c r="E45" s="1423"/>
      <c r="F45" s="1423"/>
      <c r="G45" s="1418"/>
      <c r="H45" s="1419"/>
      <c r="I45" s="1420"/>
      <c r="J45" s="1421"/>
      <c r="K45" s="474"/>
      <c r="L45" s="483"/>
      <c r="T45" s="474"/>
      <c r="V45" s="475"/>
      <c r="AE45" s="474"/>
      <c r="AG45" s="475"/>
      <c r="AP45" s="474"/>
    </row>
    <row r="46" spans="1:42" ht="14.25" customHeight="1">
      <c r="A46" s="615"/>
      <c r="B46" s="483"/>
      <c r="C46" s="651" t="s">
        <v>809</v>
      </c>
      <c r="D46" s="652"/>
      <c r="E46" s="653"/>
      <c r="F46" s="654"/>
      <c r="G46" s="1414">
        <f>SUM(G31:H45)</f>
        <v>0</v>
      </c>
      <c r="H46" s="1415"/>
      <c r="I46" s="1412">
        <f>SUM(I31:I45)</f>
        <v>0</v>
      </c>
      <c r="J46" s="1413"/>
      <c r="K46" s="474"/>
      <c r="L46" s="483"/>
      <c r="T46" s="474"/>
      <c r="V46" s="475"/>
      <c r="AE46" s="474"/>
      <c r="AG46" s="475"/>
      <c r="AP46" s="474"/>
    </row>
    <row r="47" spans="1:42" ht="14.25" customHeight="1">
      <c r="A47" s="615"/>
      <c r="B47" s="483"/>
      <c r="C47" s="819" t="s">
        <v>842</v>
      </c>
      <c r="D47" s="629"/>
      <c r="E47" s="653"/>
      <c r="F47" s="629"/>
      <c r="G47" s="629"/>
      <c r="H47" s="629"/>
      <c r="I47" s="629"/>
      <c r="J47" s="639"/>
      <c r="K47" s="474"/>
      <c r="L47" s="483"/>
      <c r="T47" s="474"/>
      <c r="V47" s="475"/>
      <c r="AE47" s="474"/>
      <c r="AG47" s="475"/>
      <c r="AP47" s="474"/>
    </row>
    <row r="48" spans="1:42" ht="14.25" customHeight="1" thickBot="1">
      <c r="A48" s="615"/>
      <c r="B48" s="634"/>
      <c r="C48" s="635"/>
      <c r="D48" s="635"/>
      <c r="E48" s="635"/>
      <c r="F48" s="635"/>
      <c r="G48" s="635"/>
      <c r="H48" s="635"/>
      <c r="I48" s="635"/>
      <c r="J48" s="635"/>
      <c r="K48" s="636"/>
      <c r="L48" s="634"/>
      <c r="M48" s="635"/>
      <c r="N48" s="635"/>
      <c r="O48" s="635"/>
      <c r="P48" s="635"/>
      <c r="Q48" s="635"/>
      <c r="R48" s="635"/>
      <c r="S48" s="635"/>
      <c r="T48" s="636"/>
      <c r="V48" s="637"/>
      <c r="W48" s="635"/>
      <c r="X48" s="635"/>
      <c r="Y48" s="635"/>
      <c r="Z48" s="635"/>
      <c r="AA48" s="635"/>
      <c r="AB48" s="635"/>
      <c r="AC48" s="635"/>
      <c r="AD48" s="635"/>
      <c r="AE48" s="636"/>
      <c r="AG48" s="637"/>
      <c r="AH48" s="638"/>
      <c r="AI48" s="638"/>
      <c r="AJ48" s="638"/>
      <c r="AK48" s="638"/>
      <c r="AL48" s="638"/>
      <c r="AM48" s="638"/>
      <c r="AN48" s="638"/>
      <c r="AO48" s="638"/>
      <c r="AP48" s="636"/>
    </row>
    <row r="49" spans="1:20" ht="21.75" customHeight="1" thickBot="1">
      <c r="A49" s="615"/>
      <c r="B49" s="406"/>
      <c r="C49" s="624"/>
      <c r="D49" s="624"/>
      <c r="E49" s="624"/>
      <c r="F49" s="624"/>
      <c r="G49" s="624"/>
      <c r="H49" s="624"/>
      <c r="I49" s="624"/>
      <c r="J49" s="624"/>
      <c r="K49" s="404"/>
    </row>
    <row r="50" spans="1:20" ht="14.25" customHeight="1">
      <c r="A50" s="615"/>
      <c r="B50" s="406"/>
      <c r="C50" s="592" t="s">
        <v>273</v>
      </c>
      <c r="D50" s="1491" t="s">
        <v>715</v>
      </c>
      <c r="E50" s="1492"/>
      <c r="F50" s="1492"/>
      <c r="G50" s="1492"/>
      <c r="H50" s="1492"/>
      <c r="I50" s="1492"/>
      <c r="J50" s="1493"/>
      <c r="K50" s="474"/>
    </row>
    <row r="51" spans="1:20" ht="14.25" customHeight="1">
      <c r="A51" s="615"/>
      <c r="B51" s="407"/>
      <c r="C51" s="640"/>
      <c r="D51" s="1494"/>
      <c r="E51" s="1494"/>
      <c r="F51" s="1494"/>
      <c r="G51" s="1494"/>
      <c r="H51" s="1494"/>
      <c r="I51" s="1494"/>
      <c r="J51" s="1495"/>
      <c r="K51" s="474"/>
    </row>
    <row r="52" spans="1:20" ht="14.25" customHeight="1">
      <c r="A52" s="615"/>
      <c r="B52" s="407"/>
      <c r="C52" s="640"/>
      <c r="D52" s="1494"/>
      <c r="E52" s="1494"/>
      <c r="F52" s="1494"/>
      <c r="G52" s="1494"/>
      <c r="H52" s="1494"/>
      <c r="I52" s="1494"/>
      <c r="J52" s="1495"/>
      <c r="K52" s="474"/>
    </row>
    <row r="53" spans="1:20" ht="14.25" customHeight="1">
      <c r="A53" s="615"/>
      <c r="B53" s="475"/>
      <c r="C53" s="593"/>
      <c r="D53" s="1496" t="s">
        <v>716</v>
      </c>
      <c r="E53" s="1494"/>
      <c r="F53" s="1494"/>
      <c r="G53" s="1494"/>
      <c r="H53" s="1494"/>
      <c r="I53" s="1494"/>
      <c r="J53" s="1495"/>
      <c r="K53" s="474"/>
    </row>
    <row r="54" spans="1:20" ht="15" customHeight="1">
      <c r="A54" s="615"/>
      <c r="B54" s="475"/>
      <c r="C54" s="593"/>
      <c r="D54" s="1494"/>
      <c r="E54" s="1494"/>
      <c r="F54" s="1494"/>
      <c r="G54" s="1494"/>
      <c r="H54" s="1494"/>
      <c r="I54" s="1494"/>
      <c r="J54" s="1495"/>
      <c r="K54" s="474"/>
    </row>
    <row r="55" spans="1:20" ht="27" customHeight="1">
      <c r="A55" s="360"/>
      <c r="B55" s="475"/>
      <c r="C55" s="593"/>
      <c r="D55" s="1494"/>
      <c r="E55" s="1494"/>
      <c r="F55" s="1494"/>
      <c r="G55" s="1494"/>
      <c r="H55" s="1494"/>
      <c r="I55" s="1494"/>
      <c r="J55" s="1495"/>
      <c r="K55" s="474"/>
      <c r="T55" s="477"/>
    </row>
    <row r="56" spans="1:20" ht="15" thickBot="1">
      <c r="A56" s="360"/>
      <c r="B56" s="637"/>
      <c r="C56" s="594"/>
      <c r="D56" s="1497"/>
      <c r="E56" s="1497"/>
      <c r="F56" s="1497"/>
      <c r="G56" s="1497"/>
      <c r="H56" s="1497"/>
      <c r="I56" s="1497"/>
      <c r="J56" s="1498"/>
      <c r="K56" s="636"/>
      <c r="L56" s="507"/>
    </row>
  </sheetData>
  <sheetProtection algorithmName="SHA-512" hashValue="yV1DXt0AK58wBLJVB4ovu/SM8UIaR8v5N8SObgm/4GgT+N8nqhde5rvt+7FSYp55M94RvI0ERIRaFNo8JmzCdw==" saltValue="a7tJ2P8UhaW8G4HYiV7ltw==" spinCount="100000" sheet="1" objects="1" scenarios="1"/>
  <customSheetViews>
    <customSheetView guid="{C56B3D6B-3B98-4A17-BD3C-B9F218E372DD}" showPageBreaks="1" showGridLines="0" printArea="1" view="pageBreakPreview" topLeftCell="M13">
      <selection activeCell="I32" sqref="I32"/>
      <colBreaks count="3" manualBreakCount="3">
        <brk id="10" min="1" max="38" man="1"/>
        <brk id="20" min="1" max="38" man="1"/>
        <brk id="29" min="1" max="38" man="1"/>
      </colBreaks>
      <pageMargins left="0.7" right="0.7" top="0.75" bottom="0.75" header="0.3" footer="0.3"/>
      <printOptions horizontalCentered="1"/>
      <pageSetup scale="72" fitToWidth="4" orientation="portrait" r:id="rId1"/>
    </customSheetView>
    <customSheetView guid="{108BB875-1A79-407F-97F6-6D743F46DF3B}" showPageBreaks="1" showGridLines="0" printArea="1" view="pageBreakPreview" topLeftCell="M13">
      <selection activeCell="I32" sqref="I32"/>
      <colBreaks count="3" manualBreakCount="3">
        <brk id="10" min="1" max="38" man="1"/>
        <brk id="20" min="1" max="38" man="1"/>
        <brk id="29" min="1" max="38" man="1"/>
      </colBreaks>
      <pageMargins left="0.7" right="0.7" top="0.75" bottom="0.75" header="0.3" footer="0.3"/>
      <printOptions horizontalCentered="1"/>
      <pageSetup scale="72" fitToWidth="4" orientation="portrait" r:id="rId2"/>
    </customSheetView>
  </customSheetViews>
  <mergeCells count="111">
    <mergeCell ref="Y6:AD6"/>
    <mergeCell ref="AH24:AO39"/>
    <mergeCell ref="Y18:AD22"/>
    <mergeCell ref="AJ18:AO22"/>
    <mergeCell ref="AH18:AI22"/>
    <mergeCell ref="W18:X22"/>
    <mergeCell ref="M23:S33"/>
    <mergeCell ref="W24:AD39"/>
    <mergeCell ref="I16:J16"/>
    <mergeCell ref="I17:J17"/>
    <mergeCell ref="AJ6:AO6"/>
    <mergeCell ref="Y14:AD17"/>
    <mergeCell ref="M14:S20"/>
    <mergeCell ref="AH10:AI11"/>
    <mergeCell ref="AJ10:AO11"/>
    <mergeCell ref="AH12:AI13"/>
    <mergeCell ref="AJ12:AO13"/>
    <mergeCell ref="AH14:AI17"/>
    <mergeCell ref="AJ14:AO17"/>
    <mergeCell ref="AH6:AI6"/>
    <mergeCell ref="AH7:AI7"/>
    <mergeCell ref="AJ7:AO7"/>
    <mergeCell ref="AH8:AI9"/>
    <mergeCell ref="I18:J18"/>
    <mergeCell ref="AJ8:AO9"/>
    <mergeCell ref="Y12:AD13"/>
    <mergeCell ref="W12:X13"/>
    <mergeCell ref="Y10:AD11"/>
    <mergeCell ref="Y8:AD9"/>
    <mergeCell ref="Y7:AD7"/>
    <mergeCell ref="D50:J52"/>
    <mergeCell ref="D53:J56"/>
    <mergeCell ref="F21:H21"/>
    <mergeCell ref="C21:E21"/>
    <mergeCell ref="C20:E20"/>
    <mergeCell ref="G43:H43"/>
    <mergeCell ref="G44:H44"/>
    <mergeCell ref="C31:F31"/>
    <mergeCell ref="C32:F32"/>
    <mergeCell ref="C33:F33"/>
    <mergeCell ref="C34:F34"/>
    <mergeCell ref="C35:F35"/>
    <mergeCell ref="C36:F36"/>
    <mergeCell ref="C37:F37"/>
    <mergeCell ref="C38:F38"/>
    <mergeCell ref="C39:F39"/>
    <mergeCell ref="C40:F40"/>
    <mergeCell ref="G34:H34"/>
    <mergeCell ref="G35:H35"/>
    <mergeCell ref="G36:H36"/>
    <mergeCell ref="C14:E14"/>
    <mergeCell ref="M6:N12"/>
    <mergeCell ref="O6:S12"/>
    <mergeCell ref="G40:H40"/>
    <mergeCell ref="G41:H41"/>
    <mergeCell ref="G42:H42"/>
    <mergeCell ref="I14:J14"/>
    <mergeCell ref="C19:H19"/>
    <mergeCell ref="C18:D18"/>
    <mergeCell ref="C26:J27"/>
    <mergeCell ref="G37:H37"/>
    <mergeCell ref="G38:H38"/>
    <mergeCell ref="G39:H39"/>
    <mergeCell ref="G31:H31"/>
    <mergeCell ref="G32:H32"/>
    <mergeCell ref="G33:H33"/>
    <mergeCell ref="W8:X9"/>
    <mergeCell ref="W10:X11"/>
    <mergeCell ref="W6:X6"/>
    <mergeCell ref="W7:X7"/>
    <mergeCell ref="D9:E9"/>
    <mergeCell ref="D7:E7"/>
    <mergeCell ref="H10:J10"/>
    <mergeCell ref="W14:X17"/>
    <mergeCell ref="F14:H14"/>
    <mergeCell ref="I15:J15"/>
    <mergeCell ref="F13:H13"/>
    <mergeCell ref="C13:E13"/>
    <mergeCell ref="C15:E15"/>
    <mergeCell ref="F15:H15"/>
    <mergeCell ref="C17:E17"/>
    <mergeCell ref="F17:H17"/>
    <mergeCell ref="C16:E16"/>
    <mergeCell ref="F16:H16"/>
    <mergeCell ref="C10:F10"/>
    <mergeCell ref="D11:E11"/>
    <mergeCell ref="I13:J13"/>
    <mergeCell ref="I46:J46"/>
    <mergeCell ref="G46:H46"/>
    <mergeCell ref="D25:E25"/>
    <mergeCell ref="G45:H45"/>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C44:F44"/>
    <mergeCell ref="C45:F45"/>
    <mergeCell ref="C41:F41"/>
    <mergeCell ref="C42:F42"/>
    <mergeCell ref="C43:F43"/>
  </mergeCells>
  <dataValidations count="7">
    <dataValidation type="list" allowBlank="1" showInputMessage="1" showErrorMessage="1" sqref="I11" xr:uid="{00000000-0002-0000-0600-000000000000}">
      <formula1>Choose_ExistingNew</formula1>
    </dataValidation>
    <dataValidation type="list" allowBlank="1" showInputMessage="1" showErrorMessage="1" sqref="G12" xr:uid="{00000000-0002-0000-0600-000001000000}">
      <formula1>Choose_Number</formula1>
    </dataValidation>
    <dataValidation type="list" allowBlank="1" showInputMessage="1" showErrorMessage="1" sqref="F14:G17" xr:uid="{00000000-0002-0000-0600-000002000000}">
      <formula1>Choose_ThermalOutputForm</formula1>
    </dataValidation>
    <dataValidation type="list" allowBlank="1" showInputMessage="1" showErrorMessage="1" sqref="C21 F21:G21" xr:uid="{00000000-0002-0000-0600-000003000000}">
      <formula1>Choose_Fuel</formula1>
    </dataValidation>
    <dataValidation allowBlank="1" showInputMessage="1" showErrorMessage="1" prompt="HHV must be entered here if not auto-filled" sqref="I22" xr:uid="{00000000-0002-0000-0600-000005000000}"/>
    <dataValidation type="list" allowBlank="1" showInputMessage="1" sqref="C14:E17" xr:uid="{00000000-0002-0000-0600-000006000000}">
      <formula1>Choose_ThermalOutput</formula1>
    </dataValidation>
    <dataValidation allowBlank="1" showInputMessage="1" showErrorMessage="1" prompt="This value is obtained from the Total Parasitic Peak Load calculated below. Edit if necessary and describe under Explanation of Energy Savings and Maximum/Minimum Parasitic Loads Calculation to the right." sqref="H7 H9" xr:uid="{00000000-0002-0000-0600-000007000000}"/>
  </dataValidations>
  <printOptions horizontalCentered="1"/>
  <pageMargins left="0.53" right="0.26" top="0.47" bottom="0.46" header="0.3" footer="0.3"/>
  <pageSetup scale="72" fitToWidth="4" orientation="portrait" r:id="rId3"/>
  <colBreaks count="3" manualBreakCount="3">
    <brk id="11" min="1" max="38" man="1"/>
    <brk id="21" min="1" max="38" man="1"/>
    <brk id="32"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B050"/>
    <pageSetUpPr fitToPage="1"/>
  </sheetPr>
  <dimension ref="A1:Q45"/>
  <sheetViews>
    <sheetView showGridLines="0" showRowColHeaders="0" zoomScale="70" zoomScaleNormal="70" zoomScaleSheetLayoutView="100" workbookViewId="0">
      <selection activeCell="O15" sqref="O15:P15"/>
    </sheetView>
  </sheetViews>
  <sheetFormatPr defaultColWidth="9.28515625" defaultRowHeight="12.75"/>
  <cols>
    <col min="1" max="1" width="4.28515625" style="44" customWidth="1"/>
    <col min="2" max="2" width="2.7109375" style="44" customWidth="1"/>
    <col min="3" max="3" width="41.5703125" style="44" customWidth="1"/>
    <col min="4" max="4" width="65.85546875" style="44" customWidth="1"/>
    <col min="5" max="5" width="9.28515625" style="44"/>
    <col min="6" max="7" width="2.7109375" style="44" customWidth="1"/>
    <col min="8" max="8" width="9.28515625" style="44"/>
    <col min="9" max="11" width="13.5703125" style="44" customWidth="1"/>
    <col min="12" max="12" width="24.7109375" style="44" customWidth="1"/>
    <col min="13" max="16" width="11.140625" style="44" customWidth="1"/>
    <col min="17" max="17" width="2.7109375" style="44" customWidth="1"/>
    <col min="18" max="16384" width="9.28515625" style="44"/>
  </cols>
  <sheetData>
    <row r="1" spans="1:17" ht="13.5" thickBot="1"/>
    <row r="2" spans="1:17">
      <c r="B2" s="71"/>
      <c r="C2" s="72"/>
      <c r="D2" s="72"/>
      <c r="E2" s="72"/>
      <c r="F2" s="73"/>
      <c r="H2" s="71"/>
      <c r="I2" s="72"/>
      <c r="J2" s="72"/>
      <c r="K2" s="72"/>
      <c r="L2" s="72"/>
      <c r="M2" s="72"/>
      <c r="N2" s="72"/>
      <c r="O2" s="72"/>
      <c r="P2" s="73"/>
    </row>
    <row r="3" spans="1:17" s="67" customFormat="1" ht="24.75">
      <c r="B3" s="68"/>
      <c r="C3" s="577" t="s">
        <v>191</v>
      </c>
      <c r="D3" s="578"/>
      <c r="E3" s="576"/>
      <c r="F3" s="607" t="s">
        <v>246</v>
      </c>
      <c r="G3" s="579"/>
      <c r="H3" s="688" t="s">
        <v>222</v>
      </c>
      <c r="I3" s="689"/>
      <c r="J3" s="689"/>
      <c r="K3" s="689"/>
      <c r="L3" s="689"/>
      <c r="M3" s="689"/>
      <c r="N3" s="689"/>
      <c r="O3" s="689"/>
      <c r="P3" s="690" t="s">
        <v>262</v>
      </c>
    </row>
    <row r="4" spans="1:17" ht="12" customHeight="1" thickBot="1">
      <c r="B4" s="61"/>
      <c r="C4" s="41"/>
      <c r="D4" s="41"/>
      <c r="E4" s="41"/>
      <c r="F4" s="58"/>
      <c r="H4" s="1596"/>
      <c r="I4" s="1597"/>
      <c r="J4" s="1597"/>
      <c r="K4" s="1597"/>
      <c r="L4" s="1597"/>
      <c r="M4" s="1597"/>
      <c r="N4" s="1597"/>
      <c r="O4" s="1597"/>
      <c r="P4" s="1598"/>
    </row>
    <row r="5" spans="1:17" s="54" customFormat="1" ht="22.5" customHeight="1" thickBot="1">
      <c r="A5" s="357"/>
      <c r="B5" s="413"/>
      <c r="C5" s="675" t="s">
        <v>250</v>
      </c>
      <c r="D5" s="1586"/>
      <c r="E5" s="1587"/>
      <c r="F5" s="70"/>
      <c r="G5" s="67"/>
      <c r="H5" s="701" t="s">
        <v>816</v>
      </c>
      <c r="I5" s="702"/>
      <c r="J5" s="702"/>
      <c r="K5" s="702"/>
      <c r="L5" s="703"/>
      <c r="M5" s="704" t="s">
        <v>817</v>
      </c>
      <c r="N5" s="705"/>
      <c r="O5" s="704" t="s">
        <v>818</v>
      </c>
      <c r="P5" s="706"/>
      <c r="Q5" s="608"/>
    </row>
    <row r="6" spans="1:17" ht="22.5" customHeight="1" thickBot="1">
      <c r="A6" s="357"/>
      <c r="B6" s="413"/>
      <c r="C6" s="41"/>
      <c r="D6" s="41"/>
      <c r="E6" s="41"/>
      <c r="F6" s="58"/>
      <c r="G6" s="41"/>
      <c r="H6" s="407"/>
      <c r="I6" s="402"/>
      <c r="J6" s="402"/>
      <c r="K6" s="402"/>
      <c r="L6" s="402"/>
      <c r="M6" s="402"/>
      <c r="N6" s="402"/>
      <c r="O6" s="402"/>
      <c r="P6" s="404"/>
    </row>
    <row r="7" spans="1:17" ht="22.5" customHeight="1" thickBot="1">
      <c r="A7" s="357"/>
      <c r="B7" s="413"/>
      <c r="C7" s="676" t="s">
        <v>847</v>
      </c>
      <c r="D7" s="1601"/>
      <c r="E7" s="1602"/>
      <c r="F7" s="63"/>
      <c r="G7" s="41"/>
      <c r="H7" s="696" t="s">
        <v>951</v>
      </c>
      <c r="I7" s="691"/>
      <c r="J7" s="691"/>
      <c r="K7" s="691"/>
      <c r="L7" s="691"/>
      <c r="M7" s="691"/>
      <c r="N7" s="691"/>
      <c r="O7" s="691"/>
      <c r="P7" s="697"/>
    </row>
    <row r="8" spans="1:17" ht="22.5" customHeight="1" thickBot="1">
      <c r="B8" s="407"/>
      <c r="C8" s="447"/>
      <c r="D8" s="448"/>
      <c r="E8" s="449"/>
      <c r="F8" s="63"/>
      <c r="G8" s="402"/>
      <c r="H8" s="698" t="s">
        <v>945</v>
      </c>
      <c r="I8" s="693"/>
      <c r="J8" s="693"/>
      <c r="K8" s="693"/>
      <c r="L8" s="694"/>
      <c r="M8" s="1572"/>
      <c r="N8" s="1573"/>
      <c r="O8" s="1572"/>
      <c r="P8" s="1573"/>
    </row>
    <row r="9" spans="1:17" ht="22.5" customHeight="1">
      <c r="B9" s="61"/>
      <c r="C9" s="796" t="s">
        <v>922</v>
      </c>
      <c r="D9" s="677"/>
      <c r="E9" s="678"/>
      <c r="F9" s="58"/>
      <c r="G9" s="41"/>
      <c r="H9" s="699" t="s">
        <v>946</v>
      </c>
      <c r="I9" s="695"/>
      <c r="J9" s="695"/>
      <c r="K9" s="695"/>
      <c r="L9" s="692"/>
      <c r="M9" s="1572"/>
      <c r="N9" s="1573"/>
      <c r="O9" s="1572"/>
      <c r="P9" s="1573"/>
    </row>
    <row r="10" spans="1:17" ht="22.5" customHeight="1" thickBot="1">
      <c r="B10" s="407"/>
      <c r="C10" s="679" t="s">
        <v>844</v>
      </c>
      <c r="D10" s="680" t="s">
        <v>845</v>
      </c>
      <c r="E10" s="681"/>
      <c r="F10" s="404"/>
      <c r="G10" s="402"/>
      <c r="H10" s="699" t="s">
        <v>955</v>
      </c>
      <c r="I10" s="695"/>
      <c r="J10" s="695"/>
      <c r="K10" s="695"/>
      <c r="L10" s="692"/>
      <c r="M10" s="1572"/>
      <c r="N10" s="1573"/>
      <c r="O10" s="1572"/>
      <c r="P10" s="1573"/>
    </row>
    <row r="11" spans="1:17" ht="22.5" customHeight="1">
      <c r="B11" s="407"/>
      <c r="C11" s="672"/>
      <c r="D11" s="1592"/>
      <c r="E11" s="1593"/>
      <c r="F11" s="404"/>
      <c r="G11" s="402"/>
      <c r="H11" s="699" t="s">
        <v>819</v>
      </c>
      <c r="I11" s="695"/>
      <c r="J11" s="695"/>
      <c r="K11" s="695"/>
      <c r="L11" s="692"/>
      <c r="M11" s="1572"/>
      <c r="N11" s="1573"/>
      <c r="O11" s="1572"/>
      <c r="P11" s="1573"/>
    </row>
    <row r="12" spans="1:17" ht="22.5" customHeight="1">
      <c r="B12" s="61"/>
      <c r="C12" s="673"/>
      <c r="D12" s="1594"/>
      <c r="E12" s="1595"/>
      <c r="F12" s="58"/>
      <c r="G12" s="41"/>
      <c r="H12" s="1605"/>
      <c r="I12" s="1606"/>
      <c r="J12" s="1606"/>
      <c r="K12" s="1606"/>
      <c r="L12" s="1606"/>
      <c r="M12" s="1606"/>
      <c r="N12" s="1606"/>
      <c r="O12" s="1606"/>
      <c r="P12" s="1607"/>
    </row>
    <row r="13" spans="1:17" ht="22.5" customHeight="1">
      <c r="B13" s="407"/>
      <c r="C13" s="988"/>
      <c r="D13" s="989"/>
      <c r="E13" s="990"/>
      <c r="F13" s="404"/>
      <c r="G13" s="402"/>
      <c r="H13" s="980"/>
      <c r="I13" s="981"/>
      <c r="J13" s="981"/>
      <c r="K13" s="981"/>
      <c r="L13" s="981"/>
      <c r="M13" s="981"/>
      <c r="N13" s="981"/>
      <c r="O13" s="981"/>
      <c r="P13" s="982"/>
    </row>
    <row r="14" spans="1:17" ht="22.5" customHeight="1" thickBot="1">
      <c r="B14" s="61"/>
      <c r="C14" s="674"/>
      <c r="D14" s="1599"/>
      <c r="E14" s="1600"/>
      <c r="F14" s="58"/>
      <c r="G14" s="41"/>
      <c r="H14" s="696" t="s">
        <v>836</v>
      </c>
      <c r="I14" s="691"/>
      <c r="J14" s="691"/>
      <c r="K14" s="691"/>
      <c r="L14" s="691"/>
      <c r="M14" s="691"/>
      <c r="N14" s="691"/>
      <c r="O14" s="691"/>
      <c r="P14" s="697"/>
    </row>
    <row r="15" spans="1:17" ht="22.5" customHeight="1" thickBot="1">
      <c r="B15" s="407"/>
      <c r="C15" s="682" t="s">
        <v>809</v>
      </c>
      <c r="D15" s="1590">
        <f>SUM(D11:E14)</f>
        <v>0</v>
      </c>
      <c r="E15" s="1591"/>
      <c r="F15" s="404"/>
      <c r="G15" s="402"/>
      <c r="H15" s="699" t="s">
        <v>952</v>
      </c>
      <c r="I15" s="695"/>
      <c r="J15" s="695"/>
      <c r="K15" s="695"/>
      <c r="L15" s="692"/>
      <c r="M15" s="1572"/>
      <c r="N15" s="1573"/>
      <c r="O15" s="1572"/>
      <c r="P15" s="1583"/>
    </row>
    <row r="16" spans="1:17" ht="22.5" customHeight="1" thickBot="1">
      <c r="B16" s="407"/>
      <c r="C16" s="439"/>
      <c r="D16" s="443"/>
      <c r="E16" s="443"/>
      <c r="F16" s="404"/>
      <c r="G16" s="402"/>
      <c r="H16" s="699" t="s">
        <v>953</v>
      </c>
      <c r="I16" s="695"/>
      <c r="J16" s="695"/>
      <c r="K16" s="695"/>
      <c r="L16" s="692"/>
      <c r="M16" s="1572"/>
      <c r="N16" s="1573"/>
      <c r="O16" s="1572"/>
      <c r="P16" s="1583"/>
    </row>
    <row r="17" spans="1:16" ht="22.5" customHeight="1" thickBot="1">
      <c r="B17" s="407"/>
      <c r="C17" s="683" t="s">
        <v>846</v>
      </c>
      <c r="D17" s="1588">
        <f>IF('1. Application Form'!E69="",0,'1. Application Form'!E69)</f>
        <v>0</v>
      </c>
      <c r="E17" s="1589"/>
      <c r="F17" s="404"/>
      <c r="G17" s="402"/>
      <c r="H17" s="699" t="s">
        <v>849</v>
      </c>
      <c r="I17" s="695"/>
      <c r="J17" s="695"/>
      <c r="K17" s="695"/>
      <c r="L17" s="692"/>
      <c r="M17" s="1572"/>
      <c r="N17" s="1573"/>
      <c r="O17" s="1584"/>
      <c r="P17" s="1585"/>
    </row>
    <row r="18" spans="1:16" ht="22.5" customHeight="1" thickBot="1">
      <c r="A18" s="818" t="s">
        <v>950</v>
      </c>
      <c r="B18" s="407"/>
      <c r="C18" s="439"/>
      <c r="D18" s="444"/>
      <c r="E18" s="444"/>
      <c r="F18" s="404"/>
      <c r="G18" s="402"/>
      <c r="H18" s="699" t="s">
        <v>850</v>
      </c>
      <c r="I18" s="695"/>
      <c r="J18" s="695"/>
      <c r="K18" s="695"/>
      <c r="L18" s="692"/>
      <c r="M18" s="1611"/>
      <c r="N18" s="1612"/>
      <c r="O18" s="1572"/>
      <c r="P18" s="1583"/>
    </row>
    <row r="19" spans="1:16" ht="22.5" customHeight="1" thickBot="1">
      <c r="B19" s="407"/>
      <c r="C19" s="676" t="s">
        <v>848</v>
      </c>
      <c r="D19" s="1588">
        <f>D7-D15-D17</f>
        <v>0</v>
      </c>
      <c r="E19" s="1589"/>
      <c r="F19" s="404"/>
      <c r="G19" s="41"/>
      <c r="H19" s="698" t="s">
        <v>954</v>
      </c>
      <c r="I19" s="693"/>
      <c r="J19" s="693"/>
      <c r="K19" s="693"/>
      <c r="L19" s="694"/>
      <c r="M19" s="1611"/>
      <c r="N19" s="1612"/>
      <c r="O19" s="1584"/>
      <c r="P19" s="1585"/>
    </row>
    <row r="20" spans="1:16" ht="22.5" customHeight="1" thickBot="1">
      <c r="B20" s="61"/>
      <c r="C20" s="41"/>
      <c r="D20" s="41"/>
      <c r="E20" s="41"/>
      <c r="F20" s="58"/>
      <c r="G20" s="41"/>
      <c r="H20" s="699" t="s">
        <v>851</v>
      </c>
      <c r="I20" s="695"/>
      <c r="J20" s="695"/>
      <c r="K20" s="695"/>
      <c r="L20" s="692"/>
      <c r="M20" s="1611"/>
      <c r="N20" s="1612"/>
      <c r="O20" s="695"/>
      <c r="P20" s="947"/>
    </row>
    <row r="21" spans="1:16" ht="22.5" customHeight="1" thickBot="1">
      <c r="B21" s="61"/>
      <c r="C21" s="684" t="s">
        <v>923</v>
      </c>
      <c r="D21" s="685"/>
      <c r="E21" s="686"/>
      <c r="F21" s="58"/>
      <c r="G21" s="41"/>
      <c r="H21" s="1608"/>
      <c r="I21" s="1609"/>
      <c r="J21" s="1609"/>
      <c r="K21" s="1609"/>
      <c r="L21" s="1609"/>
      <c r="M21" s="1609"/>
      <c r="N21" s="1609"/>
      <c r="O21" s="1609"/>
      <c r="P21" s="1610"/>
    </row>
    <row r="22" spans="1:16" ht="38.25" customHeight="1" thickBot="1">
      <c r="B22" s="61"/>
      <c r="C22" s="62" t="s">
        <v>218</v>
      </c>
      <c r="D22" s="1603" t="s">
        <v>219</v>
      </c>
      <c r="E22" s="1604"/>
      <c r="F22" s="58"/>
      <c r="G22" s="41"/>
      <c r="H22" s="700"/>
      <c r="I22" s="450"/>
      <c r="J22" s="450"/>
      <c r="K22" s="450"/>
      <c r="L22" s="450"/>
      <c r="M22" s="450"/>
      <c r="N22" s="450"/>
      <c r="O22" s="450"/>
      <c r="P22" s="451"/>
    </row>
    <row r="23" spans="1:16" ht="38.25" customHeight="1">
      <c r="B23" s="61"/>
      <c r="C23" s="415"/>
      <c r="D23" s="1354"/>
      <c r="E23" s="1356"/>
      <c r="F23" s="58"/>
      <c r="G23" s="41"/>
      <c r="H23" s="700"/>
      <c r="I23" s="450"/>
      <c r="J23" s="450"/>
      <c r="K23" s="450"/>
      <c r="L23" s="450"/>
      <c r="M23" s="450"/>
      <c r="N23" s="450"/>
      <c r="O23" s="450"/>
      <c r="P23" s="451"/>
    </row>
    <row r="24" spans="1:16" ht="38.25" customHeight="1">
      <c r="B24" s="61"/>
      <c r="C24" s="888"/>
      <c r="D24" s="1574"/>
      <c r="E24" s="1575"/>
      <c r="F24" s="58"/>
      <c r="G24" s="41"/>
      <c r="H24" s="885"/>
      <c r="I24" s="886"/>
      <c r="J24" s="886"/>
      <c r="K24" s="886"/>
      <c r="L24" s="886"/>
      <c r="M24" s="886"/>
      <c r="N24" s="886"/>
      <c r="O24" s="886"/>
      <c r="P24" s="887"/>
    </row>
    <row r="25" spans="1:16" ht="38.25" customHeight="1">
      <c r="B25" s="61"/>
      <c r="C25" s="888"/>
      <c r="D25" s="1574"/>
      <c r="E25" s="1575"/>
      <c r="F25" s="58"/>
      <c r="G25" s="41"/>
      <c r="H25" s="885"/>
      <c r="I25" s="886"/>
      <c r="J25" s="886"/>
      <c r="K25" s="886"/>
      <c r="L25" s="886"/>
      <c r="M25" s="886"/>
      <c r="N25" s="886"/>
      <c r="O25" s="886"/>
      <c r="P25" s="887"/>
    </row>
    <row r="26" spans="1:16" ht="38.25" customHeight="1">
      <c r="B26" s="61"/>
      <c r="C26" s="416"/>
      <c r="D26" s="1574"/>
      <c r="E26" s="1575"/>
      <c r="F26" s="58"/>
      <c r="G26" s="41"/>
      <c r="H26" s="885"/>
      <c r="I26" s="886"/>
      <c r="J26" s="886"/>
      <c r="K26" s="886"/>
      <c r="L26" s="886"/>
      <c r="M26" s="886"/>
      <c r="N26" s="886"/>
      <c r="O26" s="886"/>
      <c r="P26" s="887"/>
    </row>
    <row r="27" spans="1:16" ht="38.25" customHeight="1">
      <c r="B27" s="61"/>
      <c r="C27" s="416"/>
      <c r="D27" s="1574"/>
      <c r="E27" s="1575"/>
      <c r="F27" s="58"/>
      <c r="G27" s="41"/>
      <c r="H27" s="1580"/>
      <c r="I27" s="1581"/>
      <c r="J27" s="1581"/>
      <c r="K27" s="1581"/>
      <c r="L27" s="1581"/>
      <c r="M27" s="1581"/>
      <c r="N27" s="1581"/>
      <c r="O27" s="1581"/>
      <c r="P27" s="1582"/>
    </row>
    <row r="28" spans="1:16" ht="38.25" customHeight="1">
      <c r="B28" s="61"/>
      <c r="C28" s="416"/>
      <c r="D28" s="1574"/>
      <c r="E28" s="1575"/>
      <c r="F28" s="58"/>
      <c r="G28" s="41"/>
      <c r="H28" s="1580"/>
      <c r="I28" s="1581"/>
      <c r="J28" s="1581"/>
      <c r="K28" s="1581"/>
      <c r="L28" s="1581"/>
      <c r="M28" s="1581"/>
      <c r="N28" s="1581"/>
      <c r="O28" s="1581"/>
      <c r="P28" s="1582"/>
    </row>
    <row r="29" spans="1:16" ht="36.75" customHeight="1" thickBot="1">
      <c r="B29" s="61"/>
      <c r="C29" s="417"/>
      <c r="D29" s="1357"/>
      <c r="E29" s="1359"/>
      <c r="F29" s="58"/>
      <c r="G29" s="41"/>
      <c r="H29" s="1580"/>
      <c r="I29" s="1581"/>
      <c r="J29" s="1581"/>
      <c r="K29" s="1581"/>
      <c r="L29" s="1581"/>
      <c r="M29" s="1581"/>
      <c r="N29" s="1581"/>
      <c r="O29" s="1581"/>
      <c r="P29" s="1582"/>
    </row>
    <row r="30" spans="1:16" ht="12.75" customHeight="1" thickBot="1">
      <c r="B30" s="61"/>
      <c r="C30" s="41"/>
      <c r="D30" s="41"/>
      <c r="E30" s="41"/>
      <c r="F30" s="58"/>
      <c r="G30" s="41"/>
      <c r="H30" s="1580"/>
      <c r="I30" s="1581"/>
      <c r="J30" s="1581"/>
      <c r="K30" s="1581"/>
      <c r="L30" s="1581"/>
      <c r="M30" s="1581"/>
      <c r="N30" s="1581"/>
      <c r="O30" s="1581"/>
      <c r="P30" s="1582"/>
    </row>
    <row r="31" spans="1:16" ht="13.5" thickBot="1">
      <c r="B31" s="61"/>
      <c r="C31" s="684" t="s">
        <v>221</v>
      </c>
      <c r="D31" s="685"/>
      <c r="E31" s="686"/>
      <c r="F31" s="58"/>
      <c r="G31" s="41"/>
      <c r="H31" s="1580"/>
      <c r="I31" s="1581"/>
      <c r="J31" s="1581"/>
      <c r="K31" s="1581"/>
      <c r="L31" s="1581"/>
      <c r="M31" s="1581"/>
      <c r="N31" s="1581"/>
      <c r="O31" s="1581"/>
      <c r="P31" s="1582"/>
    </row>
    <row r="32" spans="1:16" ht="18" customHeight="1" thickBot="1">
      <c r="B32" s="61"/>
      <c r="C32" s="687" t="s">
        <v>247</v>
      </c>
      <c r="D32" s="1576" t="s">
        <v>220</v>
      </c>
      <c r="E32" s="1577"/>
      <c r="F32" s="58"/>
      <c r="G32" s="41"/>
      <c r="H32" s="1580"/>
      <c r="I32" s="1581"/>
      <c r="J32" s="1581"/>
      <c r="K32" s="1581"/>
      <c r="L32" s="1581"/>
      <c r="M32" s="1581"/>
      <c r="N32" s="1581"/>
      <c r="O32" s="1581"/>
      <c r="P32" s="1582"/>
    </row>
    <row r="33" spans="2:16" ht="18" customHeight="1">
      <c r="B33" s="61"/>
      <c r="C33" s="415" t="s">
        <v>946</v>
      </c>
      <c r="D33" s="1578"/>
      <c r="E33" s="1579"/>
      <c r="F33" s="58"/>
      <c r="G33" s="41"/>
      <c r="H33" s="1580"/>
      <c r="I33" s="1581"/>
      <c r="J33" s="1581"/>
      <c r="K33" s="1581"/>
      <c r="L33" s="1581"/>
      <c r="M33" s="1581"/>
      <c r="N33" s="1581"/>
      <c r="O33" s="1581"/>
      <c r="P33" s="1582"/>
    </row>
    <row r="34" spans="2:16" ht="18" customHeight="1">
      <c r="B34" s="61"/>
      <c r="C34" s="888" t="s">
        <v>1004</v>
      </c>
      <c r="D34" s="1574"/>
      <c r="E34" s="1575"/>
      <c r="F34" s="58"/>
      <c r="G34" s="41"/>
      <c r="H34" s="1580"/>
      <c r="I34" s="1581"/>
      <c r="J34" s="1581"/>
      <c r="K34" s="1581"/>
      <c r="L34" s="1581"/>
      <c r="M34" s="1581"/>
      <c r="N34" s="1581"/>
      <c r="O34" s="1581"/>
      <c r="P34" s="1582"/>
    </row>
    <row r="35" spans="2:16" ht="18" customHeight="1">
      <c r="B35" s="61"/>
      <c r="C35" s="920" t="s">
        <v>1005</v>
      </c>
      <c r="D35" s="1574"/>
      <c r="E35" s="1575"/>
      <c r="F35" s="58"/>
      <c r="G35" s="41"/>
      <c r="H35" s="1580"/>
      <c r="I35" s="1581"/>
      <c r="J35" s="1581"/>
      <c r="K35" s="1581"/>
      <c r="L35" s="1581"/>
      <c r="M35" s="1581"/>
      <c r="N35" s="1581"/>
      <c r="O35" s="1581"/>
      <c r="P35" s="1582"/>
    </row>
    <row r="36" spans="2:16" ht="18" customHeight="1">
      <c r="B36" s="61"/>
      <c r="C36" s="460"/>
      <c r="D36" s="1574"/>
      <c r="E36" s="1575"/>
      <c r="F36" s="58"/>
      <c r="G36" s="41"/>
      <c r="H36" s="1580"/>
      <c r="I36" s="1581"/>
      <c r="J36" s="1581"/>
      <c r="K36" s="1581"/>
      <c r="L36" s="1581"/>
      <c r="M36" s="1581"/>
      <c r="N36" s="1581"/>
      <c r="O36" s="1581"/>
      <c r="P36" s="1582"/>
    </row>
    <row r="37" spans="2:16" ht="18" customHeight="1">
      <c r="B37" s="61"/>
      <c r="C37" s="460"/>
      <c r="D37" s="1574"/>
      <c r="E37" s="1575"/>
      <c r="F37" s="58"/>
      <c r="G37" s="41"/>
      <c r="H37" s="1580"/>
      <c r="I37" s="1581"/>
      <c r="J37" s="1581"/>
      <c r="K37" s="1581"/>
      <c r="L37" s="1581"/>
      <c r="M37" s="1581"/>
      <c r="N37" s="1581"/>
      <c r="O37" s="1581"/>
      <c r="P37" s="1582"/>
    </row>
    <row r="38" spans="2:16" ht="18" customHeight="1">
      <c r="B38" s="61"/>
      <c r="C38" s="460"/>
      <c r="D38" s="1574"/>
      <c r="E38" s="1575"/>
      <c r="F38" s="58"/>
      <c r="G38" s="41"/>
      <c r="H38" s="1580"/>
      <c r="I38" s="1581"/>
      <c r="J38" s="1581"/>
      <c r="K38" s="1581"/>
      <c r="L38" s="1581"/>
      <c r="M38" s="1581"/>
      <c r="N38" s="1581"/>
      <c r="O38" s="1581"/>
      <c r="P38" s="1582"/>
    </row>
    <row r="39" spans="2:16" ht="18" customHeight="1">
      <c r="B39" s="61"/>
      <c r="C39" s="460"/>
      <c r="D39" s="1574"/>
      <c r="E39" s="1575"/>
      <c r="F39" s="58"/>
      <c r="G39" s="41"/>
      <c r="H39" s="1580"/>
      <c r="I39" s="1581"/>
      <c r="J39" s="1581"/>
      <c r="K39" s="1581"/>
      <c r="L39" s="1581"/>
      <c r="M39" s="1581"/>
      <c r="N39" s="1581"/>
      <c r="O39" s="1581"/>
      <c r="P39" s="1582"/>
    </row>
    <row r="40" spans="2:16" ht="18" customHeight="1">
      <c r="B40" s="61"/>
      <c r="C40" s="460"/>
      <c r="D40" s="1574"/>
      <c r="E40" s="1575"/>
      <c r="F40" s="58"/>
      <c r="G40" s="41"/>
      <c r="H40" s="1580"/>
      <c r="I40" s="1581"/>
      <c r="J40" s="1581"/>
      <c r="K40" s="1581"/>
      <c r="L40" s="1581"/>
      <c r="M40" s="1581"/>
      <c r="N40" s="1581"/>
      <c r="O40" s="1581"/>
      <c r="P40" s="1582"/>
    </row>
    <row r="41" spans="2:16" ht="18" customHeight="1">
      <c r="B41" s="61"/>
      <c r="C41" s="460"/>
      <c r="D41" s="1574"/>
      <c r="E41" s="1575"/>
      <c r="F41" s="58"/>
      <c r="G41" s="41"/>
      <c r="H41" s="1580"/>
      <c r="I41" s="1581"/>
      <c r="J41" s="1581"/>
      <c r="K41" s="1581"/>
      <c r="L41" s="1581"/>
      <c r="M41" s="1581"/>
      <c r="N41" s="1581"/>
      <c r="O41" s="1581"/>
      <c r="P41" s="1582"/>
    </row>
    <row r="42" spans="2:16" ht="18" customHeight="1">
      <c r="B42" s="61"/>
      <c r="C42" s="460"/>
      <c r="D42" s="1574"/>
      <c r="E42" s="1575"/>
      <c r="F42" s="58"/>
      <c r="G42" s="41"/>
      <c r="H42" s="1580"/>
      <c r="I42" s="1581"/>
      <c r="J42" s="1581"/>
      <c r="K42" s="1581"/>
      <c r="L42" s="1581"/>
      <c r="M42" s="1581"/>
      <c r="N42" s="1581"/>
      <c r="O42" s="1581"/>
      <c r="P42" s="1582"/>
    </row>
    <row r="43" spans="2:16" ht="18" customHeight="1">
      <c r="B43" s="61"/>
      <c r="C43" s="460"/>
      <c r="D43" s="1574"/>
      <c r="E43" s="1575"/>
      <c r="F43" s="58"/>
      <c r="G43" s="41"/>
      <c r="H43" s="885"/>
      <c r="I43" s="886"/>
      <c r="J43" s="886"/>
      <c r="K43" s="886"/>
      <c r="L43" s="886"/>
      <c r="M43" s="886"/>
      <c r="N43" s="886"/>
      <c r="O43" s="886"/>
      <c r="P43" s="887"/>
    </row>
    <row r="44" spans="2:16" ht="13.5" thickBot="1">
      <c r="B44" s="61"/>
      <c r="C44" s="417"/>
      <c r="D44" s="1357"/>
      <c r="E44" s="1359"/>
      <c r="F44" s="58"/>
      <c r="G44" s="41"/>
      <c r="H44" s="59"/>
      <c r="I44" s="60"/>
      <c r="J44" s="60"/>
      <c r="K44" s="60"/>
      <c r="L44" s="60"/>
      <c r="M44" s="60"/>
      <c r="N44" s="60"/>
      <c r="O44" s="60"/>
      <c r="P44" s="64"/>
    </row>
    <row r="45" spans="2:16" ht="5.25" customHeight="1" thickBot="1">
      <c r="B45" s="59"/>
      <c r="C45" s="60"/>
      <c r="D45" s="60"/>
      <c r="E45" s="60"/>
      <c r="F45" s="64"/>
      <c r="G45" s="41"/>
    </row>
  </sheetData>
  <sheetProtection algorithmName="SHA-512" hashValue="vjUMGkI1FLrLViWzMlH6ECErx0ZcUS+0GyTAePM0eKJkZST87Hdxo0YFZ/AICpWxkCq2Erj3YpWFpq4nc1/Hbg==" saltValue="rl1hhzdE9P1wIaSxRNmJRA==" spinCount="100000" sheet="1" formatCells="0"/>
  <customSheetViews>
    <customSheetView guid="{C56B3D6B-3B98-4A17-BD3C-B9F218E372DD}" showPageBreaks="1" showGridLines="0" printArea="1" view="pageBreakPreview">
      <selection activeCell="T17" sqref="T17"/>
      <colBreaks count="1" manualBreakCount="1">
        <brk id="7" max="1048575" man="1"/>
      </colBreaks>
      <pageMargins left="0.7" right="0.7" top="0.75" bottom="0.75" header="0.3" footer="0.3"/>
      <printOptions horizontalCentered="1"/>
      <pageSetup scale="96" orientation="portrait" r:id="rId1"/>
    </customSheetView>
    <customSheetView guid="{108BB875-1A79-407F-97F6-6D743F46DF3B}" showPageBreaks="1" showGridLines="0" printArea="1" view="pageBreakPreview">
      <selection activeCell="T17" sqref="T17"/>
      <colBreaks count="1" manualBreakCount="1">
        <brk id="7" max="1048575" man="1"/>
      </colBreaks>
      <pageMargins left="0.7" right="0.7" top="0.75" bottom="0.75" header="0.3" footer="0.3"/>
      <printOptions horizontalCentered="1"/>
      <pageSetup scale="96" orientation="portrait" r:id="rId2"/>
    </customSheetView>
  </customSheetViews>
  <mergeCells count="67">
    <mergeCell ref="H12:P12"/>
    <mergeCell ref="H21:P21"/>
    <mergeCell ref="H36:P36"/>
    <mergeCell ref="H31:P31"/>
    <mergeCell ref="H32:P32"/>
    <mergeCell ref="H33:P33"/>
    <mergeCell ref="H34:P34"/>
    <mergeCell ref="H35:P35"/>
    <mergeCell ref="M18:N18"/>
    <mergeCell ref="M19:N19"/>
    <mergeCell ref="M20:N20"/>
    <mergeCell ref="H42:P42"/>
    <mergeCell ref="H37:P37"/>
    <mergeCell ref="H38:P38"/>
    <mergeCell ref="H39:P39"/>
    <mergeCell ref="H40:P40"/>
    <mergeCell ref="H41:P41"/>
    <mergeCell ref="H4:P4"/>
    <mergeCell ref="D14:E14"/>
    <mergeCell ref="D7:E7"/>
    <mergeCell ref="D22:E22"/>
    <mergeCell ref="M8:N8"/>
    <mergeCell ref="M9:N9"/>
    <mergeCell ref="M10:N10"/>
    <mergeCell ref="O8:P8"/>
    <mergeCell ref="O9:P9"/>
    <mergeCell ref="O10:P10"/>
    <mergeCell ref="M15:N15"/>
    <mergeCell ref="M16:N16"/>
    <mergeCell ref="M17:N17"/>
    <mergeCell ref="O17:P17"/>
    <mergeCell ref="O15:P15"/>
    <mergeCell ref="O16:P16"/>
    <mergeCell ref="D5:E5"/>
    <mergeCell ref="D25:E25"/>
    <mergeCell ref="D26:E26"/>
    <mergeCell ref="D19:E19"/>
    <mergeCell ref="D15:E15"/>
    <mergeCell ref="D11:E11"/>
    <mergeCell ref="D12:E12"/>
    <mergeCell ref="D17:E17"/>
    <mergeCell ref="D35:E35"/>
    <mergeCell ref="D36:E36"/>
    <mergeCell ref="D42:E42"/>
    <mergeCell ref="D43:E43"/>
    <mergeCell ref="D44:E44"/>
    <mergeCell ref="D37:E37"/>
    <mergeCell ref="D38:E38"/>
    <mergeCell ref="D39:E39"/>
    <mergeCell ref="D40:E40"/>
    <mergeCell ref="D41:E41"/>
    <mergeCell ref="M11:N11"/>
    <mergeCell ref="O11:P11"/>
    <mergeCell ref="D34:E34"/>
    <mergeCell ref="D32:E32"/>
    <mergeCell ref="D33:E33"/>
    <mergeCell ref="D23:E23"/>
    <mergeCell ref="D24:E24"/>
    <mergeCell ref="D27:E27"/>
    <mergeCell ref="D28:E28"/>
    <mergeCell ref="D29:E29"/>
    <mergeCell ref="H27:P27"/>
    <mergeCell ref="H28:P28"/>
    <mergeCell ref="H29:P29"/>
    <mergeCell ref="H30:P30"/>
    <mergeCell ref="O18:P18"/>
    <mergeCell ref="O19:P19"/>
  </mergeCells>
  <dataValidations count="1">
    <dataValidation type="list" allowBlank="1" showInputMessage="1" sqref="D5:E5" xr:uid="{00000000-0002-0000-0700-000000000000}">
      <formula1>Choose_ContractType</formula1>
    </dataValidation>
  </dataValidations>
  <printOptions horizontalCentered="1"/>
  <pageMargins left="0.7" right="0.7" top="0.36" bottom="0.32" header="0.3" footer="0.3"/>
  <pageSetup scale="74" fitToWidth="0" orientation="portrait" r:id="rId3"/>
  <colBreaks count="1" manualBreakCount="1">
    <brk id="6" min="1" max="4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B050"/>
  </sheetPr>
  <dimension ref="A1:Y37"/>
  <sheetViews>
    <sheetView showGridLines="0" showRowColHeaders="0" zoomScale="70" zoomScaleNormal="70" zoomScaleSheetLayoutView="90" workbookViewId="0"/>
  </sheetViews>
  <sheetFormatPr defaultColWidth="9.28515625" defaultRowHeight="12.75" outlineLevelCol="1"/>
  <cols>
    <col min="1" max="1" width="9.28515625" style="44"/>
    <col min="2" max="2" width="6.7109375" style="44" customWidth="1"/>
    <col min="3" max="3" width="28.28515625" style="44" customWidth="1"/>
    <col min="4" max="4" width="12.28515625" style="44" customWidth="1"/>
    <col min="5" max="5" width="20.28515625" style="44" customWidth="1"/>
    <col min="6" max="6" width="56.28515625" style="44" customWidth="1"/>
    <col min="7" max="7" width="5.42578125" style="44" customWidth="1"/>
    <col min="8" max="8" width="6.7109375" style="44" customWidth="1"/>
    <col min="9" max="10" width="11.42578125" style="44" customWidth="1"/>
    <col min="11" max="11" width="13.28515625" style="44" customWidth="1"/>
    <col min="12" max="12" width="18.7109375" style="44" customWidth="1"/>
    <col min="13" max="13" width="11.5703125" style="44" customWidth="1"/>
    <col min="14" max="14" width="13.42578125" style="44" customWidth="1"/>
    <col min="15" max="15" width="16.7109375" style="44" customWidth="1"/>
    <col min="16" max="16" width="16.5703125" style="44" customWidth="1"/>
    <col min="17" max="18" width="12.7109375" style="44" hidden="1" customWidth="1" outlineLevel="1"/>
    <col min="19" max="19" width="12.28515625" style="44" hidden="1" customWidth="1" outlineLevel="1"/>
    <col min="20" max="20" width="9.28515625" style="44" collapsed="1"/>
    <col min="21" max="21" width="10.5703125" style="44" customWidth="1"/>
    <col min="22" max="22" width="17.5703125" style="44" customWidth="1"/>
    <col min="23" max="23" width="9.28515625" style="44"/>
    <col min="24" max="24" width="12.42578125" style="44" customWidth="1"/>
    <col min="25" max="16384" width="9.28515625" style="44"/>
  </cols>
  <sheetData>
    <row r="1" spans="1:21" ht="13.5" thickBot="1">
      <c r="G1" s="402"/>
      <c r="H1" s="402"/>
      <c r="Q1" s="820" t="s">
        <v>956</v>
      </c>
      <c r="R1" s="820"/>
      <c r="S1" s="820" t="s">
        <v>956</v>
      </c>
    </row>
    <row r="2" spans="1:21" s="579" customFormat="1" ht="24.75">
      <c r="B2" s="581"/>
      <c r="C2" s="580" t="s">
        <v>193</v>
      </c>
      <c r="D2" s="580"/>
      <c r="E2" s="580"/>
      <c r="F2" s="582" t="s">
        <v>263</v>
      </c>
      <c r="G2" s="583"/>
      <c r="H2" s="716"/>
      <c r="I2" s="584"/>
      <c r="J2" s="585"/>
      <c r="K2" s="585"/>
      <c r="L2" s="585"/>
      <c r="M2" s="585"/>
      <c r="N2" s="585"/>
      <c r="O2" s="585"/>
      <c r="P2" s="586" t="s">
        <v>718</v>
      </c>
      <c r="Q2" s="717"/>
      <c r="R2" s="717"/>
    </row>
    <row r="3" spans="1:21" ht="12" customHeight="1" thickBot="1">
      <c r="B3" s="407"/>
      <c r="C3" s="402"/>
      <c r="D3" s="402"/>
      <c r="E3" s="402"/>
      <c r="F3" s="402"/>
      <c r="G3" s="404"/>
      <c r="H3" s="402"/>
      <c r="I3" s="76"/>
      <c r="J3" s="402"/>
      <c r="K3" s="402"/>
      <c r="L3" s="402"/>
      <c r="M3" s="402"/>
      <c r="N3" s="402"/>
      <c r="O3" s="402"/>
      <c r="P3" s="404"/>
    </row>
    <row r="4" spans="1:21" s="54" customFormat="1" ht="24" customHeight="1" thickBot="1">
      <c r="A4" s="357"/>
      <c r="B4" s="413"/>
      <c r="C4" s="1651" t="s">
        <v>257</v>
      </c>
      <c r="D4" s="1652"/>
      <c r="E4" s="1653"/>
      <c r="F4" s="968"/>
      <c r="G4" s="405"/>
      <c r="H4" s="80"/>
      <c r="I4" s="1654" t="s">
        <v>258</v>
      </c>
      <c r="J4" s="1656"/>
      <c r="K4" s="1656"/>
      <c r="L4" s="1656"/>
      <c r="M4" s="1657"/>
      <c r="N4" s="1619"/>
      <c r="O4" s="1620"/>
      <c r="P4" s="1621"/>
      <c r="Q4" s="360"/>
      <c r="R4" s="360"/>
      <c r="S4" s="357"/>
      <c r="T4" s="357"/>
    </row>
    <row r="5" spans="1:21" ht="10.15" customHeight="1" thickBot="1">
      <c r="A5" s="360"/>
      <c r="B5" s="407"/>
      <c r="C5" s="402"/>
      <c r="D5" s="402"/>
      <c r="E5" s="80"/>
      <c r="F5" s="402"/>
      <c r="G5" s="404"/>
      <c r="H5" s="402"/>
      <c r="I5" s="407"/>
      <c r="J5" s="402"/>
      <c r="K5" s="402"/>
      <c r="L5" s="402"/>
      <c r="M5" s="402"/>
      <c r="N5" s="402"/>
      <c r="O5" s="402"/>
      <c r="P5" s="404"/>
    </row>
    <row r="6" spans="1:21" ht="47.25" customHeight="1" thickBot="1">
      <c r="A6" s="360"/>
      <c r="B6" s="407"/>
      <c r="C6" s="718" t="s">
        <v>248</v>
      </c>
      <c r="D6" s="797"/>
      <c r="E6" s="707"/>
      <c r="F6" s="403"/>
      <c r="G6" s="404"/>
      <c r="H6" s="402"/>
      <c r="I6" s="1654" t="s">
        <v>249</v>
      </c>
      <c r="J6" s="1655"/>
      <c r="K6" s="1641"/>
      <c r="L6" s="1642"/>
      <c r="M6" s="1642"/>
      <c r="N6" s="1642"/>
      <c r="O6" s="1642"/>
      <c r="P6" s="1643"/>
      <c r="Q6" s="54"/>
      <c r="R6" s="54"/>
    </row>
    <row r="7" spans="1:21" ht="10.15" customHeight="1" thickBot="1">
      <c r="A7" s="360"/>
      <c r="B7" s="407"/>
      <c r="C7" s="402"/>
      <c r="D7" s="402"/>
      <c r="E7" s="402"/>
      <c r="F7" s="402"/>
      <c r="G7" s="404"/>
      <c r="H7" s="402"/>
      <c r="I7" s="708"/>
      <c r="J7" s="633"/>
      <c r="K7" s="633"/>
      <c r="L7" s="633"/>
      <c r="M7" s="709"/>
      <c r="N7" s="709"/>
      <c r="O7" s="709"/>
      <c r="P7" s="806"/>
      <c r="Q7" s="42"/>
      <c r="R7" s="42"/>
    </row>
    <row r="8" spans="1:21" ht="27.75" customHeight="1" thickBot="1">
      <c r="A8" s="360"/>
      <c r="B8" s="407"/>
      <c r="C8" s="1669" t="s">
        <v>223</v>
      </c>
      <c r="D8" s="1670"/>
      <c r="E8" s="1671"/>
      <c r="F8" s="1460"/>
      <c r="G8" s="408"/>
      <c r="H8" s="42"/>
      <c r="I8" s="1658" t="s">
        <v>825</v>
      </c>
      <c r="J8" s="1659"/>
      <c r="K8" s="1659"/>
      <c r="L8" s="967"/>
      <c r="M8" s="710"/>
      <c r="N8" s="710"/>
      <c r="O8" s="710"/>
      <c r="P8" s="807"/>
      <c r="Q8" s="357"/>
      <c r="R8" s="357"/>
    </row>
    <row r="9" spans="1:21" ht="20.25" customHeight="1" thickBot="1">
      <c r="A9" s="360"/>
      <c r="B9" s="407"/>
      <c r="C9" s="1663" t="s">
        <v>224</v>
      </c>
      <c r="D9" s="1664"/>
      <c r="E9" s="1665"/>
      <c r="F9" s="719" t="s">
        <v>225</v>
      </c>
      <c r="G9" s="404"/>
      <c r="H9" s="42"/>
      <c r="I9" s="407"/>
      <c r="J9" s="402"/>
      <c r="K9" s="402"/>
      <c r="L9" s="402"/>
      <c r="M9" s="452"/>
      <c r="N9" s="452"/>
      <c r="O9" s="452"/>
      <c r="P9" s="808"/>
      <c r="Q9" s="360"/>
      <c r="R9" s="360"/>
      <c r="S9" s="360"/>
      <c r="T9" s="360"/>
      <c r="U9" s="360"/>
    </row>
    <row r="10" spans="1:21" s="54" customFormat="1" ht="27.75" customHeight="1" thickBot="1">
      <c r="A10" s="357"/>
      <c r="B10" s="413"/>
      <c r="C10" s="1666"/>
      <c r="D10" s="1667"/>
      <c r="E10" s="1668"/>
      <c r="F10" s="441"/>
      <c r="G10" s="405"/>
      <c r="H10" s="644"/>
      <c r="I10" s="1646" t="s">
        <v>831</v>
      </c>
      <c r="J10" s="1647"/>
      <c r="K10" s="1647"/>
      <c r="L10" s="1647"/>
      <c r="M10" s="1647"/>
      <c r="N10" s="1647"/>
      <c r="O10" s="1647"/>
      <c r="P10" s="1648"/>
      <c r="Q10" s="725"/>
      <c r="R10" s="725"/>
      <c r="S10" s="725"/>
      <c r="T10" s="360"/>
      <c r="U10" s="360"/>
    </row>
    <row r="11" spans="1:21" ht="27.75" customHeight="1">
      <c r="A11" s="360"/>
      <c r="B11" s="412"/>
      <c r="C11" s="1613"/>
      <c r="D11" s="1614"/>
      <c r="E11" s="1615"/>
      <c r="F11" s="418"/>
      <c r="G11" s="404"/>
      <c r="H11" s="42"/>
      <c r="I11" s="1633" t="s">
        <v>732</v>
      </c>
      <c r="J11" s="1634"/>
      <c r="K11" s="1617" t="s">
        <v>821</v>
      </c>
      <c r="L11" s="1616" t="s">
        <v>691</v>
      </c>
      <c r="M11" s="1616"/>
      <c r="N11" s="835" t="s">
        <v>256</v>
      </c>
      <c r="O11" s="1649" t="s">
        <v>991</v>
      </c>
      <c r="P11" s="1650"/>
      <c r="Q11" s="726" t="s">
        <v>957</v>
      </c>
      <c r="R11" s="864" t="s">
        <v>988</v>
      </c>
      <c r="S11" s="726" t="s">
        <v>958</v>
      </c>
    </row>
    <row r="12" spans="1:21" ht="27.75" customHeight="1" thickBot="1">
      <c r="A12" s="360"/>
      <c r="B12" s="412"/>
      <c r="C12" s="1613"/>
      <c r="D12" s="1614"/>
      <c r="E12" s="1615"/>
      <c r="F12" s="418"/>
      <c r="G12" s="404"/>
      <c r="H12" s="42"/>
      <c r="I12" s="1635"/>
      <c r="J12" s="1636"/>
      <c r="K12" s="1618"/>
      <c r="L12" s="727" t="s">
        <v>595</v>
      </c>
      <c r="M12" s="728" t="s">
        <v>823</v>
      </c>
      <c r="N12" s="836" t="s">
        <v>824</v>
      </c>
      <c r="O12" s="730" t="s">
        <v>992</v>
      </c>
      <c r="P12" s="731" t="s">
        <v>993</v>
      </c>
      <c r="Q12" s="729" t="s">
        <v>822</v>
      </c>
      <c r="R12" s="865" t="s">
        <v>989</v>
      </c>
      <c r="S12" s="729" t="s">
        <v>790</v>
      </c>
    </row>
    <row r="13" spans="1:21" ht="27.75" customHeight="1">
      <c r="A13" s="360"/>
      <c r="B13" s="412"/>
      <c r="C13" s="1672"/>
      <c r="D13" s="1673"/>
      <c r="E13" s="1614"/>
      <c r="F13" s="418"/>
      <c r="G13" s="404"/>
      <c r="H13" s="42"/>
      <c r="I13" s="1637" t="s">
        <v>229</v>
      </c>
      <c r="J13" s="1638"/>
      <c r="K13" s="611"/>
      <c r="L13" s="723"/>
      <c r="M13" s="970">
        <f>IF(OR(K13="",L13=""),0,L13/K13)</f>
        <v>0</v>
      </c>
      <c r="N13" s="363"/>
      <c r="O13" s="331"/>
      <c r="P13" s="359"/>
      <c r="Q13" s="869">
        <f>IF(L13="",0,N13*1000000/L13)</f>
        <v>0</v>
      </c>
      <c r="R13" s="870">
        <f>'4. CHP System'!D$7*RefApplication!H41</f>
        <v>0</v>
      </c>
      <c r="S13" s="866" t="e">
        <f>L13/R13</f>
        <v>#DIV/0!</v>
      </c>
    </row>
    <row r="14" spans="1:21" ht="27.75" customHeight="1">
      <c r="A14" s="360"/>
      <c r="B14" s="412"/>
      <c r="C14" s="1613"/>
      <c r="D14" s="1614"/>
      <c r="E14" s="1615"/>
      <c r="F14" s="418"/>
      <c r="G14" s="404"/>
      <c r="H14" s="42"/>
      <c r="I14" s="1631">
        <f>RefApplication!G42</f>
        <v>43132</v>
      </c>
      <c r="J14" s="1632"/>
      <c r="K14" s="612"/>
      <c r="L14" s="330"/>
      <c r="M14" s="724">
        <f t="shared" ref="M14:M24" si="0">IF(OR(K14="",L14=""),0,L14/K14)</f>
        <v>0</v>
      </c>
      <c r="N14" s="364"/>
      <c r="O14" s="332"/>
      <c r="P14" s="358"/>
      <c r="Q14" s="869">
        <f t="shared" ref="Q14:Q24" si="1">IF(L14="",0,N14*1000000/L14)</f>
        <v>0</v>
      </c>
      <c r="R14" s="870">
        <f>'4. CHP System'!D$7*RefApplication!H42</f>
        <v>0</v>
      </c>
      <c r="S14" s="867" t="e">
        <f t="shared" ref="S14:S24" si="2">L14/R14</f>
        <v>#DIV/0!</v>
      </c>
    </row>
    <row r="15" spans="1:21" ht="27.75" customHeight="1">
      <c r="A15" s="360"/>
      <c r="B15" s="412"/>
      <c r="C15" s="1613"/>
      <c r="D15" s="1614"/>
      <c r="E15" s="1615"/>
      <c r="F15" s="418"/>
      <c r="G15" s="404"/>
      <c r="H15" s="402"/>
      <c r="I15" s="1631">
        <f>RefApplication!G43</f>
        <v>43160</v>
      </c>
      <c r="J15" s="1632"/>
      <c r="K15" s="612"/>
      <c r="L15" s="330"/>
      <c r="M15" s="724">
        <f t="shared" si="0"/>
        <v>0</v>
      </c>
      <c r="N15" s="364"/>
      <c r="O15" s="332"/>
      <c r="P15" s="358"/>
      <c r="Q15" s="869">
        <f t="shared" si="1"/>
        <v>0</v>
      </c>
      <c r="R15" s="870">
        <f>'4. CHP System'!D$7*RefApplication!H43</f>
        <v>0</v>
      </c>
      <c r="S15" s="867" t="e">
        <f t="shared" si="2"/>
        <v>#DIV/0!</v>
      </c>
    </row>
    <row r="16" spans="1:21" ht="27.75" customHeight="1">
      <c r="A16" s="360"/>
      <c r="B16" s="412"/>
      <c r="C16" s="1613"/>
      <c r="D16" s="1614"/>
      <c r="E16" s="1615"/>
      <c r="F16" s="418"/>
      <c r="G16" s="404"/>
      <c r="H16" s="402"/>
      <c r="I16" s="1631">
        <f>RefApplication!G44</f>
        <v>43191</v>
      </c>
      <c r="J16" s="1632"/>
      <c r="K16" s="612"/>
      <c r="L16" s="330"/>
      <c r="M16" s="724">
        <f t="shared" si="0"/>
        <v>0</v>
      </c>
      <c r="N16" s="364"/>
      <c r="O16" s="332"/>
      <c r="P16" s="358"/>
      <c r="Q16" s="869">
        <f t="shared" si="1"/>
        <v>0</v>
      </c>
      <c r="R16" s="870">
        <f>'4. CHP System'!D$7*RefApplication!H44</f>
        <v>0</v>
      </c>
      <c r="S16" s="867" t="e">
        <f t="shared" si="2"/>
        <v>#DIV/0!</v>
      </c>
    </row>
    <row r="17" spans="1:25" ht="27.75" customHeight="1">
      <c r="A17" s="360"/>
      <c r="B17" s="412"/>
      <c r="C17" s="1613"/>
      <c r="D17" s="1614"/>
      <c r="E17" s="1615"/>
      <c r="F17" s="418"/>
      <c r="G17" s="404"/>
      <c r="H17" s="402"/>
      <c r="I17" s="1631">
        <f>RefApplication!G45</f>
        <v>43221</v>
      </c>
      <c r="J17" s="1632"/>
      <c r="K17" s="612"/>
      <c r="L17" s="330"/>
      <c r="M17" s="724">
        <f t="shared" si="0"/>
        <v>0</v>
      </c>
      <c r="N17" s="364"/>
      <c r="O17" s="332"/>
      <c r="P17" s="358"/>
      <c r="Q17" s="869">
        <f t="shared" si="1"/>
        <v>0</v>
      </c>
      <c r="R17" s="870">
        <f>'4. CHP System'!D$7*RefApplication!H45</f>
        <v>0</v>
      </c>
      <c r="S17" s="867" t="e">
        <f t="shared" si="2"/>
        <v>#DIV/0!</v>
      </c>
    </row>
    <row r="18" spans="1:25" ht="27.75" customHeight="1">
      <c r="B18" s="407"/>
      <c r="C18" s="1613"/>
      <c r="D18" s="1614"/>
      <c r="E18" s="1615"/>
      <c r="F18" s="418"/>
      <c r="G18" s="404"/>
      <c r="H18" s="402"/>
      <c r="I18" s="1631">
        <f>RefApplication!G46</f>
        <v>43252</v>
      </c>
      <c r="J18" s="1632"/>
      <c r="K18" s="612"/>
      <c r="L18" s="330"/>
      <c r="M18" s="724">
        <f t="shared" si="0"/>
        <v>0</v>
      </c>
      <c r="N18" s="364"/>
      <c r="O18" s="332"/>
      <c r="P18" s="358"/>
      <c r="Q18" s="869">
        <f t="shared" si="1"/>
        <v>0</v>
      </c>
      <c r="R18" s="870">
        <f>'4. CHP System'!D$7*RefApplication!H46</f>
        <v>0</v>
      </c>
      <c r="S18" s="867" t="e">
        <f t="shared" si="2"/>
        <v>#DIV/0!</v>
      </c>
    </row>
    <row r="19" spans="1:25" ht="27.75" customHeight="1">
      <c r="B19" s="407"/>
      <c r="C19" s="1613"/>
      <c r="D19" s="1614"/>
      <c r="E19" s="1615"/>
      <c r="F19" s="418"/>
      <c r="G19" s="404"/>
      <c r="H19" s="402"/>
      <c r="I19" s="1631">
        <f>RefApplication!G47</f>
        <v>43282</v>
      </c>
      <c r="J19" s="1632"/>
      <c r="K19" s="612"/>
      <c r="L19" s="330"/>
      <c r="M19" s="724">
        <f t="shared" si="0"/>
        <v>0</v>
      </c>
      <c r="N19" s="364"/>
      <c r="O19" s="332"/>
      <c r="P19" s="358"/>
      <c r="Q19" s="869">
        <f t="shared" si="1"/>
        <v>0</v>
      </c>
      <c r="R19" s="870">
        <f>'4. CHP System'!D$7*RefApplication!H47</f>
        <v>0</v>
      </c>
      <c r="S19" s="867" t="e">
        <f t="shared" si="2"/>
        <v>#DIV/0!</v>
      </c>
    </row>
    <row r="20" spans="1:25" ht="27.75" customHeight="1">
      <c r="B20" s="407"/>
      <c r="C20" s="1660"/>
      <c r="D20" s="1661"/>
      <c r="E20" s="1662"/>
      <c r="F20" s="418"/>
      <c r="G20" s="404"/>
      <c r="H20" s="402"/>
      <c r="I20" s="1631">
        <f>RefApplication!G48</f>
        <v>43313</v>
      </c>
      <c r="J20" s="1632"/>
      <c r="K20" s="612"/>
      <c r="L20" s="330"/>
      <c r="M20" s="724">
        <f t="shared" si="0"/>
        <v>0</v>
      </c>
      <c r="N20" s="364"/>
      <c r="O20" s="332"/>
      <c r="P20" s="358"/>
      <c r="Q20" s="869">
        <f t="shared" si="1"/>
        <v>0</v>
      </c>
      <c r="R20" s="870">
        <f>'4. CHP System'!D$7*RefApplication!H48</f>
        <v>0</v>
      </c>
      <c r="S20" s="867" t="e">
        <f t="shared" si="2"/>
        <v>#DIV/0!</v>
      </c>
    </row>
    <row r="21" spans="1:25" ht="27.75" customHeight="1">
      <c r="B21" s="407"/>
      <c r="C21" s="1672"/>
      <c r="D21" s="1673"/>
      <c r="E21" s="1614"/>
      <c r="F21" s="456"/>
      <c r="G21" s="404"/>
      <c r="H21" s="402"/>
      <c r="I21" s="1631">
        <f>RefApplication!G49</f>
        <v>43344</v>
      </c>
      <c r="J21" s="1632"/>
      <c r="K21" s="612"/>
      <c r="L21" s="330"/>
      <c r="M21" s="724">
        <f t="shared" si="0"/>
        <v>0</v>
      </c>
      <c r="N21" s="364"/>
      <c r="O21" s="332"/>
      <c r="P21" s="358"/>
      <c r="Q21" s="869">
        <f t="shared" si="1"/>
        <v>0</v>
      </c>
      <c r="R21" s="870">
        <f>'4. CHP System'!D$7*RefApplication!H49</f>
        <v>0</v>
      </c>
      <c r="S21" s="867" t="e">
        <f t="shared" si="2"/>
        <v>#DIV/0!</v>
      </c>
    </row>
    <row r="22" spans="1:25" ht="27.75" customHeight="1">
      <c r="B22" s="407"/>
      <c r="C22" s="1672"/>
      <c r="D22" s="1673"/>
      <c r="E22" s="1614"/>
      <c r="F22" s="810"/>
      <c r="G22" s="404"/>
      <c r="H22" s="402"/>
      <c r="I22" s="1631">
        <f>RefApplication!G50</f>
        <v>43374</v>
      </c>
      <c r="J22" s="1632"/>
      <c r="K22" s="612"/>
      <c r="L22" s="330"/>
      <c r="M22" s="724">
        <f t="shared" si="0"/>
        <v>0</v>
      </c>
      <c r="N22" s="364"/>
      <c r="O22" s="332"/>
      <c r="P22" s="358"/>
      <c r="Q22" s="869">
        <f t="shared" si="1"/>
        <v>0</v>
      </c>
      <c r="R22" s="870">
        <f>'4. CHP System'!D$7*RefApplication!H50</f>
        <v>0</v>
      </c>
      <c r="S22" s="867" t="e">
        <f t="shared" si="2"/>
        <v>#DIV/0!</v>
      </c>
    </row>
    <row r="23" spans="1:25" ht="27.75" customHeight="1">
      <c r="B23" s="407"/>
      <c r="C23" s="814"/>
      <c r="D23" s="809"/>
      <c r="E23" s="813"/>
      <c r="F23" s="418"/>
      <c r="G23" s="404"/>
      <c r="H23" s="402"/>
      <c r="I23" s="1631">
        <f>RefApplication!G51</f>
        <v>43405</v>
      </c>
      <c r="J23" s="1632"/>
      <c r="K23" s="612"/>
      <c r="L23" s="330"/>
      <c r="M23" s="724">
        <f t="shared" si="0"/>
        <v>0</v>
      </c>
      <c r="N23" s="364"/>
      <c r="O23" s="332"/>
      <c r="P23" s="358"/>
      <c r="Q23" s="869">
        <f t="shared" si="1"/>
        <v>0</v>
      </c>
      <c r="R23" s="870">
        <f>'4. CHP System'!D$7*RefApplication!H51</f>
        <v>0</v>
      </c>
      <c r="S23" s="867" t="e">
        <f t="shared" si="2"/>
        <v>#DIV/0!</v>
      </c>
    </row>
    <row r="24" spans="1:25" ht="27.75" customHeight="1" thickBot="1">
      <c r="B24" s="407"/>
      <c r="C24" s="440"/>
      <c r="D24" s="811"/>
      <c r="E24" s="446"/>
      <c r="F24" s="812"/>
      <c r="G24" s="404"/>
      <c r="H24" s="402"/>
      <c r="I24" s="1639">
        <f>RefApplication!G52</f>
        <v>43435</v>
      </c>
      <c r="J24" s="1640"/>
      <c r="K24" s="975"/>
      <c r="L24" s="976"/>
      <c r="M24" s="977">
        <f t="shared" si="0"/>
        <v>0</v>
      </c>
      <c r="N24" s="978"/>
      <c r="O24" s="979"/>
      <c r="P24" s="362"/>
      <c r="Q24" s="869">
        <f t="shared" si="1"/>
        <v>0</v>
      </c>
      <c r="R24" s="870">
        <f>'4. CHP System'!D$7*RefApplication!H52</f>
        <v>0</v>
      </c>
      <c r="S24" s="868" t="e">
        <f t="shared" si="2"/>
        <v>#DIV/0!</v>
      </c>
    </row>
    <row r="25" spans="1:25" ht="27.75" customHeight="1" thickBot="1">
      <c r="B25" s="407"/>
      <c r="C25" s="402"/>
      <c r="D25" s="402"/>
      <c r="E25" s="402"/>
      <c r="F25" s="402"/>
      <c r="G25" s="404"/>
      <c r="H25" s="402"/>
      <c r="I25" s="971" t="s">
        <v>206</v>
      </c>
      <c r="J25" s="972"/>
      <c r="K25" s="721">
        <f>SUM(K13:K24)</f>
        <v>0</v>
      </c>
      <c r="L25" s="722">
        <f>SUM(L13:L24)</f>
        <v>0</v>
      </c>
      <c r="M25" s="973"/>
      <c r="N25" s="721">
        <f>SUM(N13:N24)</f>
        <v>0</v>
      </c>
      <c r="O25" s="722">
        <f>SUM(O13:O24)</f>
        <v>0</v>
      </c>
      <c r="P25" s="974">
        <f>SUM(P13:P24)</f>
        <v>0</v>
      </c>
      <c r="Q25" s="871">
        <f>SUM(Q13:Q24)</f>
        <v>0</v>
      </c>
      <c r="R25" s="871">
        <f>SUM(R13:R24)</f>
        <v>0</v>
      </c>
      <c r="S25" s="866" t="e">
        <f>AVERAGE(S13:S24)</f>
        <v>#DIV/0!</v>
      </c>
    </row>
    <row r="26" spans="1:25" ht="18" customHeight="1" thickBot="1">
      <c r="B26" s="407"/>
      <c r="C26" s="718" t="s">
        <v>283</v>
      </c>
      <c r="D26" s="797"/>
      <c r="E26" s="1681" t="s">
        <v>1007</v>
      </c>
      <c r="F26" s="1682"/>
      <c r="G26" s="404"/>
      <c r="H26" s="42"/>
      <c r="I26" s="1644"/>
      <c r="J26" s="1645"/>
      <c r="K26" s="834"/>
      <c r="L26" s="402"/>
      <c r="M26" s="402"/>
      <c r="N26" s="1622" t="s">
        <v>994</v>
      </c>
      <c r="O26" s="1623"/>
      <c r="P26" s="1624"/>
      <c r="Q26" s="360"/>
      <c r="R26" s="360"/>
    </row>
    <row r="27" spans="1:25" ht="25.15" customHeight="1" thickBot="1">
      <c r="B27" s="407"/>
      <c r="G27" s="404"/>
      <c r="H27" s="42"/>
      <c r="I27" s="1658" t="s">
        <v>826</v>
      </c>
      <c r="J27" s="1659"/>
      <c r="K27" s="1659"/>
      <c r="L27" s="1683"/>
      <c r="M27" s="951"/>
      <c r="N27" s="1625"/>
      <c r="O27" s="1626"/>
      <c r="P27" s="1627"/>
      <c r="Q27" s="360"/>
      <c r="R27" s="360"/>
    </row>
    <row r="28" spans="1:25" s="711" customFormat="1" ht="18.75" customHeight="1" thickBot="1">
      <c r="B28" s="712"/>
      <c r="C28" s="798" t="s">
        <v>853</v>
      </c>
      <c r="D28" s="720" t="s">
        <v>854</v>
      </c>
      <c r="E28" s="1684" t="s">
        <v>658</v>
      </c>
      <c r="F28" s="1685"/>
      <c r="G28" s="713"/>
      <c r="H28" s="714"/>
      <c r="I28" s="407"/>
      <c r="J28" s="402"/>
      <c r="K28" s="402"/>
      <c r="L28" s="402"/>
      <c r="M28" s="476"/>
      <c r="N28" s="1628"/>
      <c r="O28" s="1629"/>
      <c r="P28" s="1630"/>
      <c r="Q28" s="715"/>
      <c r="R28" s="715"/>
      <c r="U28" s="44"/>
      <c r="V28" s="44"/>
      <c r="W28" s="44"/>
      <c r="X28" s="44"/>
      <c r="Y28" s="44"/>
    </row>
    <row r="29" spans="1:25" s="57" customFormat="1" ht="49.5" customHeight="1" thickBot="1">
      <c r="B29" s="74"/>
      <c r="C29" s="952" t="s">
        <v>852</v>
      </c>
      <c r="D29" s="948"/>
      <c r="E29" s="1686"/>
      <c r="F29" s="1687"/>
      <c r="G29" s="75"/>
      <c r="H29" s="714"/>
      <c r="I29" s="1678" t="s">
        <v>830</v>
      </c>
      <c r="J29" s="1679"/>
      <c r="K29" s="1679"/>
      <c r="L29" s="1679"/>
      <c r="M29" s="1679"/>
      <c r="N29" s="1679"/>
      <c r="O29" s="1679"/>
      <c r="P29" s="1680"/>
      <c r="Q29" s="360"/>
      <c r="R29" s="360"/>
      <c r="U29" s="44"/>
      <c r="V29" s="44"/>
      <c r="W29" s="44"/>
      <c r="X29" s="44"/>
      <c r="Y29" s="44"/>
    </row>
    <row r="30" spans="1:25" ht="49.5" customHeight="1">
      <c r="B30" s="407"/>
      <c r="C30" s="953" t="s">
        <v>827</v>
      </c>
      <c r="D30" s="949"/>
      <c r="E30" s="1674"/>
      <c r="F30" s="1675"/>
      <c r="G30" s="404"/>
      <c r="H30" s="402"/>
      <c r="I30" s="1381"/>
      <c r="J30" s="1382"/>
      <c r="K30" s="1382"/>
      <c r="L30" s="1382"/>
      <c r="M30" s="1382"/>
      <c r="N30" s="1382"/>
      <c r="O30" s="1382"/>
      <c r="P30" s="1383"/>
      <c r="Q30" s="360"/>
      <c r="R30" s="360"/>
      <c r="S30" s="360"/>
    </row>
    <row r="31" spans="1:25" ht="49.5" customHeight="1">
      <c r="B31" s="407"/>
      <c r="C31" s="953" t="s">
        <v>828</v>
      </c>
      <c r="D31" s="949"/>
      <c r="E31" s="1674"/>
      <c r="F31" s="1675"/>
      <c r="G31" s="404"/>
      <c r="H31" s="402"/>
      <c r="I31" s="1384"/>
      <c r="J31" s="1385"/>
      <c r="K31" s="1385"/>
      <c r="L31" s="1385"/>
      <c r="M31" s="1385"/>
      <c r="N31" s="1385"/>
      <c r="O31" s="1385"/>
      <c r="P31" s="1386"/>
      <c r="Q31" s="361"/>
      <c r="R31" s="361"/>
      <c r="S31" s="361"/>
    </row>
    <row r="32" spans="1:25" ht="49.5" customHeight="1" thickBot="1">
      <c r="B32" s="407"/>
      <c r="C32" s="954" t="s">
        <v>829</v>
      </c>
      <c r="D32" s="950"/>
      <c r="E32" s="1676"/>
      <c r="F32" s="1677"/>
      <c r="G32" s="404"/>
      <c r="H32" s="402"/>
      <c r="I32" s="1384"/>
      <c r="J32" s="1385"/>
      <c r="K32" s="1385"/>
      <c r="L32" s="1385"/>
      <c r="M32" s="1385"/>
      <c r="N32" s="1385"/>
      <c r="O32" s="1385"/>
      <c r="P32" s="1386"/>
      <c r="Q32" s="360"/>
      <c r="R32" s="360"/>
      <c r="S32" s="360"/>
    </row>
    <row r="33" spans="2:19" ht="35.25" customHeight="1">
      <c r="B33" s="407"/>
      <c r="G33" s="404"/>
      <c r="H33" s="402"/>
      <c r="I33" s="1384"/>
      <c r="J33" s="1385"/>
      <c r="K33" s="1385"/>
      <c r="L33" s="1385"/>
      <c r="M33" s="1385"/>
      <c r="N33" s="1385"/>
      <c r="O33" s="1385"/>
      <c r="P33" s="1386"/>
      <c r="Q33" s="360"/>
      <c r="R33" s="360"/>
      <c r="S33" s="360"/>
    </row>
    <row r="34" spans="2:19" ht="33.75" customHeight="1" thickBot="1">
      <c r="B34" s="59"/>
      <c r="C34" s="60"/>
      <c r="D34" s="60"/>
      <c r="E34" s="60"/>
      <c r="F34" s="60"/>
      <c r="G34" s="64"/>
      <c r="H34" s="402"/>
      <c r="I34" s="1387"/>
      <c r="J34" s="1388"/>
      <c r="K34" s="1388"/>
      <c r="L34" s="1388"/>
      <c r="M34" s="1388"/>
      <c r="N34" s="1388"/>
      <c r="O34" s="1388"/>
      <c r="P34" s="1389"/>
      <c r="Q34" s="360"/>
      <c r="R34" s="360"/>
      <c r="S34" s="360"/>
    </row>
    <row r="35" spans="2:19" ht="18" customHeight="1">
      <c r="H35" s="402"/>
    </row>
    <row r="36" spans="2:19" ht="18" customHeight="1">
      <c r="H36" s="402"/>
    </row>
    <row r="37" spans="2:19">
      <c r="H37" s="402"/>
    </row>
  </sheetData>
  <sheetProtection algorithmName="SHA-512" hashValue="WdF6YPUFj3lBHjruWkpTH/Ew0c34WCtrMm6TNDuT65Dq2k/QotanYju7DlFf2d222oY/zy1VEXX5ojSOqJwk1A==" saltValue="gel4CXjHSPmR7XrZgYrtHw==" spinCount="100000" sheet="1" formatCells="0"/>
  <customSheetViews>
    <customSheetView guid="{C56B3D6B-3B98-4A17-BD3C-B9F218E372DD}" scale="90" showPageBreaks="1" showGridLines="0" printArea="1" topLeftCell="A10">
      <selection activeCell="K14" sqref="K14"/>
      <colBreaks count="1" manualBreakCount="1">
        <brk id="6" min="1" max="37" man="1"/>
      </colBreaks>
      <pageMargins left="0.7" right="0.7" top="0.75" bottom="0.75" header="0.3" footer="0.3"/>
      <printOptions horizontalCentered="1"/>
      <pageSetup scale="57" orientation="portrait" r:id="rId1"/>
    </customSheetView>
    <customSheetView guid="{108BB875-1A79-407F-97F6-6D743F46DF3B}" scale="90" showPageBreaks="1" showGridLines="0" printArea="1" topLeftCell="A10">
      <selection activeCell="K14" sqref="K14"/>
      <colBreaks count="1" manualBreakCount="1">
        <brk id="6" min="1" max="37" man="1"/>
      </colBreaks>
      <pageMargins left="0.7" right="0.7" top="0.75" bottom="0.75" header="0.3" footer="0.3"/>
      <printOptions horizontalCentered="1"/>
      <pageSetup scale="57" orientation="portrait" r:id="rId2"/>
    </customSheetView>
  </customSheetViews>
  <mergeCells count="49">
    <mergeCell ref="E30:F30"/>
    <mergeCell ref="E31:F31"/>
    <mergeCell ref="E32:F32"/>
    <mergeCell ref="I29:P29"/>
    <mergeCell ref="C21:E21"/>
    <mergeCell ref="E26:F26"/>
    <mergeCell ref="I27:L27"/>
    <mergeCell ref="E28:F28"/>
    <mergeCell ref="E29:F29"/>
    <mergeCell ref="C22:E22"/>
    <mergeCell ref="I30:P34"/>
    <mergeCell ref="C15:E15"/>
    <mergeCell ref="C16:E16"/>
    <mergeCell ref="C17:E17"/>
    <mergeCell ref="I17:J17"/>
    <mergeCell ref="I18:J18"/>
    <mergeCell ref="C18:E18"/>
    <mergeCell ref="K6:P6"/>
    <mergeCell ref="I26:J26"/>
    <mergeCell ref="I10:P10"/>
    <mergeCell ref="O11:P11"/>
    <mergeCell ref="C4:E4"/>
    <mergeCell ref="I6:J6"/>
    <mergeCell ref="I4:M4"/>
    <mergeCell ref="I8:K8"/>
    <mergeCell ref="C20:E20"/>
    <mergeCell ref="C9:E9"/>
    <mergeCell ref="C10:E10"/>
    <mergeCell ref="C11:E11"/>
    <mergeCell ref="C12:E12"/>
    <mergeCell ref="C19:E19"/>
    <mergeCell ref="C8:F8"/>
    <mergeCell ref="C13:E13"/>
    <mergeCell ref="C14:E14"/>
    <mergeCell ref="L11:M11"/>
    <mergeCell ref="K11:K12"/>
    <mergeCell ref="N4:P4"/>
    <mergeCell ref="N26:P28"/>
    <mergeCell ref="I22:J22"/>
    <mergeCell ref="I23:J23"/>
    <mergeCell ref="I11:J12"/>
    <mergeCell ref="I13:J13"/>
    <mergeCell ref="I14:J14"/>
    <mergeCell ref="I15:J15"/>
    <mergeCell ref="I16:J16"/>
    <mergeCell ref="I19:J19"/>
    <mergeCell ref="I20:J20"/>
    <mergeCell ref="I21:J21"/>
    <mergeCell ref="I24:J24"/>
  </mergeCells>
  <dataValidations count="6">
    <dataValidation type="decimal" allowBlank="1" showInputMessage="1" showErrorMessage="1" error="The program requires a minimum warranty of 5 years" prompt="Five year minimum warranty required" sqref="L8" xr:uid="{00000000-0002-0000-0800-000000000000}">
      <formula1>5</formula1>
      <formula2>100</formula2>
    </dataValidation>
    <dataValidation allowBlank="1" showInputMessage="1" showErrorMessage="1" prompt="Account for supplier guarantee, planned and unplanned maintenance downtime" sqref="D29" xr:uid="{00000000-0002-0000-0800-000001000000}"/>
    <dataValidation allowBlank="1" showInputMessage="1" showErrorMessage="1" prompt="Account for reliability of fuel supply. Should be 100% if system is connected to a natural gas distribution system and less than 100% if connected to biogas or other locally-produced gas" sqref="D30" xr:uid="{00000000-0002-0000-0800-000002000000}"/>
    <dataValidation allowBlank="1" showInputMessage="1" showErrorMessage="1" prompt="Account for times (nights, winters, etc.) when generator will need to be throttled back to avoid exporting power. Should be 100% if electrical load is always greater than generator capacity" sqref="D31" xr:uid="{00000000-0002-0000-0800-000003000000}"/>
    <dataValidation allowBlank="1" showInputMessage="1" showErrorMessage="1" prompt="Account for times (nights, winters, etc.) when generator will need to be throttled back to follow thermal load. Should be 100% if excess heat is always dumped" sqref="D32" xr:uid="{00000000-0002-0000-0800-000004000000}"/>
    <dataValidation type="list" allowBlank="1" showInputMessage="1" showErrorMessage="1" sqref="I13:J13" xr:uid="{00000000-0002-0000-0800-000005000000}">
      <formula1>Choose_Month</formula1>
    </dataValidation>
  </dataValidations>
  <printOptions horizontalCentered="1"/>
  <pageMargins left="0.57999999999999996" right="0.42" top="0.47" bottom="0.49" header="0.3" footer="0.3"/>
  <pageSetup scale="70" orientation="portrait" r:id="rId3"/>
  <colBreaks count="1" manualBreakCount="1">
    <brk id="7" min="1" max="3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9ADE5C62C6E64DA0BC11CE96BB80DF" ma:contentTypeVersion="14" ma:contentTypeDescription="Create a new document." ma:contentTypeScope="" ma:versionID="232cedee6b6316f2774a66dfcfa93062">
  <xsd:schema xmlns:xsd="http://www.w3.org/2001/XMLSchema" xmlns:xs="http://www.w3.org/2001/XMLSchema" xmlns:p="http://schemas.microsoft.com/office/2006/metadata/properties" xmlns:ns2="ee746177-469c-4f02-aa72-d60cd4db7a14" xmlns:ns3="9a040907-89e5-4caf-b46c-3faad92e0891" targetNamespace="http://schemas.microsoft.com/office/2006/metadata/properties" ma:root="true" ma:fieldsID="1cddac3e97721d4bc3098c9e420a3400" ns2:_="" ns3:_="">
    <xsd:import namespace="ee746177-469c-4f02-aa72-d60cd4db7a14"/>
    <xsd:import namespace="9a040907-89e5-4caf-b46c-3faad92e089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46177-469c-4f02-aa72-d60cd4db7a1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040907-89e5-4caf-b46c-3faad92e089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6B041-771B-4334-B61E-C787A01F083B}">
  <ds:schemaRefs>
    <ds:schemaRef ds:uri="http://purl.org/dc/elements/1.1/"/>
    <ds:schemaRef ds:uri="http://schemas.microsoft.com/office/2006/metadata/properties"/>
    <ds:schemaRef ds:uri="8c0c295e-90af-441b-b0e9-b4abd6f7ef22"/>
    <ds:schemaRef ds:uri="8c7e2185-7f16-4e70-8919-a001104c434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2FC40BC-50F7-4DD5-997B-E3427E5F3700}">
  <ds:schemaRefs>
    <ds:schemaRef ds:uri="http://schemas.microsoft.com/sharepoint/v3/contenttype/forms"/>
  </ds:schemaRefs>
</ds:datastoreItem>
</file>

<file path=customXml/itemProps3.xml><?xml version="1.0" encoding="utf-8"?>
<ds:datastoreItem xmlns:ds="http://schemas.openxmlformats.org/officeDocument/2006/customXml" ds:itemID="{74704922-AEDB-4EFA-BD09-7F12B0C56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746177-469c-4f02-aa72-d60cd4db7a14"/>
    <ds:schemaRef ds:uri="9a040907-89e5-4caf-b46c-3faad92e0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88</vt:i4>
      </vt:variant>
    </vt:vector>
  </HeadingPairs>
  <TitlesOfParts>
    <vt:vector size="110" baseType="lpstr">
      <vt:lpstr>Program Instructions</vt:lpstr>
      <vt:lpstr>Eligible Measures &amp; Incentives</vt:lpstr>
      <vt:lpstr>Cover</vt:lpstr>
      <vt:lpstr>1. Application Form</vt:lpstr>
      <vt:lpstr>2. Host Facility</vt:lpstr>
      <vt:lpstr>3. Primary Cont'r Experience</vt:lpstr>
      <vt:lpstr>4. CHP System</vt:lpstr>
      <vt:lpstr>5. Project Implementation</vt:lpstr>
      <vt:lpstr>6. Project Operation</vt:lpstr>
      <vt:lpstr>Summary</vt:lpstr>
      <vt:lpstr>TRC Tool</vt:lpstr>
      <vt:lpstr>Pepco Values</vt:lpstr>
      <vt:lpstr>Delmarva Values</vt:lpstr>
      <vt:lpstr>Logos&amp;Administrator Instruction</vt:lpstr>
      <vt:lpstr>PepcoT&amp;C</vt:lpstr>
      <vt:lpstr>DelmarvaT&amp;C</vt:lpstr>
      <vt:lpstr>TRC Instructions</vt:lpstr>
      <vt:lpstr>TRC Instructions </vt:lpstr>
      <vt:lpstr>Pepco Measures</vt:lpstr>
      <vt:lpstr>Delmarva Measures</vt:lpstr>
      <vt:lpstr>RefApplication</vt:lpstr>
      <vt:lpstr>Change Log</vt:lpstr>
      <vt:lpstr>BusinessTypeLookup</vt:lpstr>
      <vt:lpstr>Cap_CHP</vt:lpstr>
      <vt:lpstr>CapacityCap</vt:lpstr>
      <vt:lpstr>CapacityCost_Flag</vt:lpstr>
      <vt:lpstr>CapacityIncentive_Flag</vt:lpstr>
      <vt:lpstr>CapacityIncentive_GE250</vt:lpstr>
      <vt:lpstr>CapacityIncentive_Initial</vt:lpstr>
      <vt:lpstr>CapacityIncentive_LT250</vt:lpstr>
      <vt:lpstr>Choice_Agriculture</vt:lpstr>
      <vt:lpstr>Choice_Education</vt:lpstr>
      <vt:lpstr>Choice_Government</vt:lpstr>
      <vt:lpstr>Choice_HealthCare</vt:lpstr>
      <vt:lpstr>Choice_HeathCare</vt:lpstr>
      <vt:lpstr>Choice_Individual</vt:lpstr>
      <vt:lpstr>Choice_Industrial</vt:lpstr>
      <vt:lpstr>Choice_LargeCommercial</vt:lpstr>
      <vt:lpstr>Choice_NonProfit</vt:lpstr>
      <vt:lpstr>Choice_SmallCommercial</vt:lpstr>
      <vt:lpstr>Choose_BuildingType</vt:lpstr>
      <vt:lpstr>Choose_BusinessTypeGeneral</vt:lpstr>
      <vt:lpstr>Choose_CompanyStatus</vt:lpstr>
      <vt:lpstr>Choose_CompanyType</vt:lpstr>
      <vt:lpstr>Choose_ContractType</vt:lpstr>
      <vt:lpstr>Choose_DaysPerWeek</vt:lpstr>
      <vt:lpstr>Choose_ExistingNew</vt:lpstr>
      <vt:lpstr>Choose_Fuel</vt:lpstr>
      <vt:lpstr>Choose_Fuel2</vt:lpstr>
      <vt:lpstr>Choose_HowHeard</vt:lpstr>
      <vt:lpstr>Choose_MasterElectrician</vt:lpstr>
      <vt:lpstr>Choose_Month</vt:lpstr>
      <vt:lpstr>Choose_NewConstruction</vt:lpstr>
      <vt:lpstr>Choose_Number</vt:lpstr>
      <vt:lpstr>Choose_OwnRent</vt:lpstr>
      <vt:lpstr>Choose_Payee</vt:lpstr>
      <vt:lpstr>Choose_ProjectType</vt:lpstr>
      <vt:lpstr>Choose_ProjectTypeNC</vt:lpstr>
      <vt:lpstr>Choose_QuarterYear</vt:lpstr>
      <vt:lpstr>Choose_ReUpgrades</vt:lpstr>
      <vt:lpstr>Choose_ShiftPattern</vt:lpstr>
      <vt:lpstr>Choose_ThermalOutput</vt:lpstr>
      <vt:lpstr>Choose_ThermalOutputForm</vt:lpstr>
      <vt:lpstr>Choose_Utility</vt:lpstr>
      <vt:lpstr>Choose_Year</vt:lpstr>
      <vt:lpstr>Choose_YesNo</vt:lpstr>
      <vt:lpstr>CompanyName</vt:lpstr>
      <vt:lpstr>CostCap_CHP</vt:lpstr>
      <vt:lpstr>HowHeardLookup</vt:lpstr>
      <vt:lpstr>Incentive_kW_GtThreshold</vt:lpstr>
      <vt:lpstr>Incentive_kW_LEThreshold</vt:lpstr>
      <vt:lpstr>kWCost</vt:lpstr>
      <vt:lpstr>kWhCost</vt:lpstr>
      <vt:lpstr>Lookup_LHVtoHHVConversion</vt:lpstr>
      <vt:lpstr>Lookup_Month</vt:lpstr>
      <vt:lpstr>Measure</vt:lpstr>
      <vt:lpstr>MeasureTableCHP</vt:lpstr>
      <vt:lpstr>PaymentLookup</vt:lpstr>
      <vt:lpstr>'1. Application Form'!Print_Area</vt:lpstr>
      <vt:lpstr>'2. Host Facility'!Print_Area</vt:lpstr>
      <vt:lpstr>'3. Primary Cont''r Experience'!Print_Area</vt:lpstr>
      <vt:lpstr>'4. CHP System'!Print_Area</vt:lpstr>
      <vt:lpstr>'5. Project Implementation'!Print_Area</vt:lpstr>
      <vt:lpstr>'6. Project Operation'!Print_Area</vt:lpstr>
      <vt:lpstr>Cover!Print_Area</vt:lpstr>
      <vt:lpstr>'DelmarvaT&amp;C'!Print_Area</vt:lpstr>
      <vt:lpstr>'Eligible Measures &amp; Incentives'!Print_Area</vt:lpstr>
      <vt:lpstr>'PepcoT&amp;C'!Print_Area</vt:lpstr>
      <vt:lpstr>'Program Instructions'!Print_Area</vt:lpstr>
      <vt:lpstr>'TRC Instructions'!Print_Area</vt:lpstr>
      <vt:lpstr>'TRC Instructions '!Print_Area</vt:lpstr>
      <vt:lpstr>'TRC Tool'!Print_Area</vt:lpstr>
      <vt:lpstr>ProductionCap</vt:lpstr>
      <vt:lpstr>ProductionCost_Flag</vt:lpstr>
      <vt:lpstr>ProductionIncentive</vt:lpstr>
      <vt:lpstr>ProductionIncentive_Flag</vt:lpstr>
      <vt:lpstr>Program</vt:lpstr>
      <vt:lpstr>Sector</vt:lpstr>
      <vt:lpstr>Threshold</vt:lpstr>
      <vt:lpstr>Tier1Incentive</vt:lpstr>
      <vt:lpstr>Tier1kW</vt:lpstr>
      <vt:lpstr>Tier2Incentive</vt:lpstr>
      <vt:lpstr>Tier2kW</vt:lpstr>
      <vt:lpstr>Tier3Incentive</vt:lpstr>
      <vt:lpstr>Tier3kW</vt:lpstr>
      <vt:lpstr>Tier4Incentive</vt:lpstr>
      <vt:lpstr>Tier4kW</vt:lpstr>
      <vt:lpstr>Utility_Name</vt:lpstr>
      <vt:lpstr>Utility_Name_Cap</vt:lpstr>
      <vt:lpstr>VendorName</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jarichter</dc:creator>
  <cp:keywords/>
  <cp:lastModifiedBy>Phillips, Francis</cp:lastModifiedBy>
  <cp:lastPrinted>2021-01-26T15:56:52Z</cp:lastPrinted>
  <dcterms:created xsi:type="dcterms:W3CDTF">2012-07-10T23:47:52Z</dcterms:created>
  <dcterms:modified xsi:type="dcterms:W3CDTF">2021-09-23T20:23:40Z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ProgramsCount">
    <vt:i4>0</vt:i4>
  </property>
  <property fmtid="{D5CDD505-2E9C-101B-9397-08002B2CF9AE}" pid="3" name="LM SIP Document Sensitivity">
    <vt:lpwstr/>
  </property>
  <property fmtid="{D5CDD505-2E9C-101B-9397-08002B2CF9AE}" pid="4" name="Document Author">
    <vt:lpwstr>US\e346318</vt:lpwstr>
  </property>
  <property fmtid="{D5CDD505-2E9C-101B-9397-08002B2CF9AE}" pid="5" name="Document Sensitivity">
    <vt:lpwstr>1</vt:lpwstr>
  </property>
  <property fmtid="{D5CDD505-2E9C-101B-9397-08002B2CF9AE}" pid="6" name="ThirdParty">
    <vt:lpwstr/>
  </property>
  <property fmtid="{D5CDD505-2E9C-101B-9397-08002B2CF9AE}" pid="7" name="OCI Restriction">
    <vt:bool>false</vt:bool>
  </property>
  <property fmtid="{D5CDD505-2E9C-101B-9397-08002B2CF9AE}" pid="8" name="OCI Additional Info">
    <vt:lpwstr/>
  </property>
  <property fmtid="{D5CDD505-2E9C-101B-9397-08002B2CF9AE}" pid="9" name="Allow Header Overwrite">
    <vt:bool>true</vt:bool>
  </property>
  <property fmtid="{D5CDD505-2E9C-101B-9397-08002B2CF9AE}" pid="10" name="Allow Footer Overwrite">
    <vt:bool>true</vt:bool>
  </property>
  <property fmtid="{D5CDD505-2E9C-101B-9397-08002B2CF9AE}" pid="11" name="Multiple Selected">
    <vt:lpwstr>-1</vt:lpwstr>
  </property>
  <property fmtid="{D5CDD505-2E9C-101B-9397-08002B2CF9AE}" pid="12" name="SIPLongWording">
    <vt:lpwstr/>
  </property>
  <property fmtid="{D5CDD505-2E9C-101B-9397-08002B2CF9AE}" pid="13" name="ExpCountry">
    <vt:lpwstr/>
  </property>
  <property fmtid="{D5CDD505-2E9C-101B-9397-08002B2CF9AE}" pid="14" name="ContentTypeId">
    <vt:lpwstr>0x0101008B9ADE5C62C6E64DA0BC11CE96BB80DF</vt:lpwstr>
  </property>
</Properties>
</file>